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60" windowHeight="7305" activeTab="0"/>
  </bookViews>
  <sheets>
    <sheet name="Intro" sheetId="1" r:id="rId1"/>
    <sheet name="Input" sheetId="2" r:id="rId2"/>
    <sheet name="Chart" sheetId="3" r:id="rId3"/>
    <sheet name="Graph" sheetId="4" r:id="rId4"/>
    <sheet name="Circle" sheetId="5" r:id="rId5"/>
    <sheet name="LAT" sheetId="6" r:id="rId6"/>
  </sheets>
  <definedNames>
    <definedName name="_xlnm.Print_Area" localSheetId="2">'Chart'!$A$1:$R$37</definedName>
    <definedName name="_xlnm.Print_Area" localSheetId="4">'Circle'!$A$1:$F$362</definedName>
    <definedName name="_xlnm.Print_Area" localSheetId="3">'Graph'!$A$1:$E$7</definedName>
    <definedName name="_xlnm.Print_Area" localSheetId="1">'Input'!$A$1:$I$9</definedName>
    <definedName name="_xlnm.Print_Area" localSheetId="0">'Intro'!$A$1:$E$35</definedName>
    <definedName name="_xlnm.Print_Area" localSheetId="5">'LAT'!$A$1:$E$94</definedName>
    <definedName name="_xlnm.Print_Titles" localSheetId="2">'Chart'!$1:$2</definedName>
    <definedName name="_xlnm.Print_Titles" localSheetId="4">'Circle'!$1:$1</definedName>
    <definedName name="_xlnm.Print_Titles" localSheetId="0">'Intro'!$1:$1</definedName>
    <definedName name="_xlnm.Print_Titles" localSheetId="5">'LAT'!$1:$3</definedName>
  </definedNames>
  <calcPr fullCalcOnLoad="1"/>
</workbook>
</file>

<file path=xl/comments2.xml><?xml version="1.0" encoding="utf-8"?>
<comments xmlns="http://schemas.openxmlformats.org/spreadsheetml/2006/main">
  <authors>
    <author>Ron Bemis</author>
  </authors>
  <commentList>
    <comment ref="B2" authorId="0">
      <text>
        <r>
          <rPr>
            <sz val="8"/>
            <rFont val="Tahoma"/>
            <family val="0"/>
          </rPr>
          <t>Enter a negative number for south latitude or west longitude.</t>
        </r>
      </text>
    </comment>
    <comment ref="B7" authorId="0">
      <text>
        <r>
          <rPr>
            <sz val="8"/>
            <rFont val="Tahoma"/>
            <family val="0"/>
          </rPr>
          <t>Generally, one of these will be left at 0, but you can fill in both - they are additive.</t>
        </r>
      </text>
    </comment>
  </commentList>
</comments>
</file>

<file path=xl/sharedStrings.xml><?xml version="1.0" encoding="utf-8"?>
<sst xmlns="http://schemas.openxmlformats.org/spreadsheetml/2006/main" count="68" uniqueCount="53">
  <si>
    <t>At first I had a pocket query (in blue) centered at my house.  Since a pocket query results in at most 500 results, I determined through trial and error that a radius of 5.5 miles would return just slightly under 500 results, so I used 5 miles to be sure that I'd get all results into the future.
But to load up my GSAK database, I wanted more.  I could build four more pocket queries; centered 10 miles north, 10 miles east, 10 miles south, and 10 miles west of my house (green) and get up to 2500 results with no duplication.
However, there are some big gaps to the northeast, southeast, southwest, and northwest.</t>
  </si>
  <si>
    <t>So, let's shrink the whole picture above so that the middle circle has the same radius as it did originally.  This is the best coverage we can hope for, with a minimum amount of duplication.
The center of the outer circles are r * SQRT(3) away from the blue circle, but now they are r / SQRT(3) smaller.
So in my example with a 5 mile radius for my base pocket query, I'd create six additional queries that are 8.66 miles away from my house each with a 2.89 mile radius.  I've intentionally rounded the distance down and the radius up in order to favor duplication over missing a match.</t>
  </si>
  <si>
    <t>Allowing the outer four circles to "kiss" exactly on the inner circle's edge gives pretty good coverage.  Duplicates are still returned (it's inevitable), but they're never in more than two of queries, and the outer queries never duplicate each other.
Using a little geometry with a dose of Pythagorean theorem, the centers of these circles should be r * SQRT(2) away; or in my case 7.07 miles north, east, south and west of my house.
If you want to generate all your data on a single day, this is as good as it gets, since you can run at most five pocket queries in a single day.</t>
  </si>
  <si>
    <t>Covering a Bigger Area with Pocket Queries</t>
  </si>
  <si>
    <t>Longitude:</t>
  </si>
  <si>
    <t>Latitude:</t>
  </si>
  <si>
    <t>Radius:</t>
  </si>
  <si>
    <t>LON</t>
  </si>
  <si>
    <t>LAT</t>
  </si>
  <si>
    <t>8 points</t>
  </si>
  <si>
    <t>5 points</t>
  </si>
  <si>
    <t>4 points</t>
  </si>
  <si>
    <t>Distance at Latitude</t>
  </si>
  <si>
    <t>Latitude</t>
  </si>
  <si>
    <t>1 minute
of latitude</t>
  </si>
  <si>
    <t>1 minute
of longitude</t>
  </si>
  <si>
    <t>1 degree
of latitude</t>
  </si>
  <si>
    <t>1 degree
of longitude</t>
  </si>
  <si>
    <t>(Degrees)</t>
  </si>
  <si>
    <t>(metres)</t>
  </si>
  <si>
    <t>Degrees</t>
  </si>
  <si>
    <t>Radians</t>
  </si>
  <si>
    <t>'</t>
  </si>
  <si>
    <t>°</t>
  </si>
  <si>
    <t>Define Center</t>
  </si>
  <si>
    <t>Define Radius</t>
  </si>
  <si>
    <t>ft</t>
  </si>
  <si>
    <t>mi</t>
  </si>
  <si>
    <t>Meters</t>
  </si>
  <si>
    <t>6 points
(type A)</t>
  </si>
  <si>
    <t>6 points
(type B)</t>
  </si>
  <si>
    <t>Positive?</t>
  </si>
  <si>
    <t>Abs</t>
  </si>
  <si>
    <t>Direction</t>
  </si>
  <si>
    <t>Dec Deg</t>
  </si>
  <si>
    <t>Ctr</t>
  </si>
  <si>
    <t>Lat</t>
  </si>
  <si>
    <t>Lon</t>
  </si>
  <si>
    <t>Minutes</t>
  </si>
  <si>
    <t>Seconds</t>
  </si>
  <si>
    <t>Absolute</t>
  </si>
  <si>
    <t>Longitude Components</t>
  </si>
  <si>
    <t>Latitude Components</t>
  </si>
  <si>
    <t>Deg</t>
  </si>
  <si>
    <t>Min</t>
  </si>
  <si>
    <t>Degrees, Minutes, Seconds (DMS)</t>
  </si>
  <si>
    <t>Degrees and Minutes (MinDec)</t>
  </si>
  <si>
    <t>Decimal Degrees (DegDec)</t>
  </si>
  <si>
    <t>Ron Bemis
rab738-gps@yahoo.com
August 20, 2009</t>
  </si>
  <si>
    <t>You probably know you can run at most five pocket queries per day, so running seven of them can't be done all in one day.  These could be named:
 - GSAK
 - GSAK-NE
 - GSAK-E
 - GSAK-SE
 - GSAK-SW
 - GSAK-W
 - GSAK-NW
and then grouped so the center and the "east" queries are run one day, and the "west" queries were run the following day.
Using the tabs below, the other worksheets should help in positioning these additional pocket queries.  Simply enter your home location and the desired radius on the "Input" worksheet, then view the results on the "Chart" worksheet.  All of these worksheets are formatted for printing.  Feel free to contact me if you need assistance.</t>
  </si>
  <si>
    <t>Since GSAK handles duplicates nicely, I could build my pocket queries only 5 miles north, east, south, and west of my house.  That would remove all the gaps.
But there's a lot of duplication here.  So much, in fact that everything in my original (blue) pocket query is also returned in one - and often two - of the other queries.
So maybe a happy medium is needed.</t>
  </si>
  <si>
    <t>If you've ever tried to arrange a bunch of pennies on a flat surface, or studied a honeycomb, you know that six objects fit around a round object much better than do four.
But bees make hexagons for a reason.  There are gaps between the circles again.</t>
  </si>
  <si>
    <t>What if I drew an inner circle such that it touched all the places where the outer six circles touched?  That would eliminate all the inner (nearby) gaps.
For what it's worth, the outer circles are now centered r * SQRT(3) away from the center of the inner circle, but "r" just got bigger, and there's going to be more than 500 matches in my pocket query if I increase my blue circle's radius.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</si>
</sst>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m\ d\,\ yyyy"/>
    <numFmt numFmtId="168" formatCode="&quot;$&quot;#,##0"/>
    <numFmt numFmtId="169" formatCode="00000"/>
    <numFmt numFmtId="170" formatCode="0.0"/>
    <numFmt numFmtId="171" formatCode="0.000000"/>
    <numFmt numFmtId="172" formatCode="0.0000000000"/>
    <numFmt numFmtId="173" formatCode="0.00000000"/>
    <numFmt numFmtId="174" formatCode="0.000"/>
    <numFmt numFmtId="175" formatCode="0.0000"/>
  </numFmts>
  <fonts count="22">
    <font>
      <sz val="10"/>
      <name val="Arial"/>
      <family val="0"/>
    </font>
    <font>
      <b/>
      <sz val="28"/>
      <name val="Arial"/>
      <family val="2"/>
    </font>
    <font>
      <u val="single"/>
      <sz val="10"/>
      <color indexed="12"/>
      <name val="Arial"/>
      <family val="0"/>
    </font>
    <font>
      <u val="single"/>
      <sz val="10"/>
      <color indexed="36"/>
      <name val="Arial"/>
      <family val="0"/>
    </font>
    <font>
      <b/>
      <sz val="10"/>
      <name val="Arial"/>
      <family val="0"/>
    </font>
    <font>
      <sz val="12"/>
      <name val="Arial"/>
      <family val="2"/>
    </font>
    <font>
      <b/>
      <sz val="12"/>
      <name val="Arial"/>
      <family val="2"/>
    </font>
    <font>
      <b/>
      <sz val="9.75"/>
      <name val="Arial"/>
      <family val="0"/>
    </font>
    <font>
      <b/>
      <sz val="8.25"/>
      <name val="Arial"/>
      <family val="0"/>
    </font>
    <font>
      <sz val="8.25"/>
      <name val="Arial"/>
      <family val="0"/>
    </font>
    <font>
      <sz val="1.75"/>
      <name val="Arial"/>
      <family val="0"/>
    </font>
    <font>
      <b/>
      <sz val="1.75"/>
      <name val="Arial"/>
      <family val="0"/>
    </font>
    <font>
      <sz val="24"/>
      <name val="Arial"/>
      <family val="2"/>
    </font>
    <font>
      <sz val="20"/>
      <name val="Arial"/>
      <family val="2"/>
    </font>
    <font>
      <b/>
      <sz val="20"/>
      <name val="Arial"/>
      <family val="2"/>
    </font>
    <font>
      <b/>
      <sz val="10.25"/>
      <name val="Arial"/>
      <family val="0"/>
    </font>
    <font>
      <sz val="8.5"/>
      <name val="Arial"/>
      <family val="0"/>
    </font>
    <font>
      <b/>
      <u val="single"/>
      <sz val="14"/>
      <name val="Arial"/>
      <family val="2"/>
    </font>
    <font>
      <b/>
      <u val="single"/>
      <sz val="18"/>
      <name val="Arial"/>
      <family val="2"/>
    </font>
    <font>
      <b/>
      <sz val="14"/>
      <name val="Arial"/>
      <family val="2"/>
    </font>
    <font>
      <sz val="8"/>
      <name val="Tahoma"/>
      <family val="0"/>
    </font>
    <font>
      <b/>
      <sz val="8"/>
      <name val="Arial"/>
      <family val="2"/>
    </font>
  </fonts>
  <fills count="4">
    <fill>
      <patternFill/>
    </fill>
    <fill>
      <patternFill patternType="gray125"/>
    </fill>
    <fill>
      <patternFill patternType="solid">
        <fgColor indexed="23"/>
        <bgColor indexed="64"/>
      </patternFill>
    </fill>
    <fill>
      <patternFill patternType="solid">
        <fgColor indexed="13"/>
        <bgColor indexed="64"/>
      </patternFill>
    </fill>
  </fills>
  <borders count="21">
    <border>
      <left/>
      <right/>
      <top/>
      <bottom/>
      <diagonal/>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thin"/>
      <right style="medium"/>
      <top style="medium"/>
      <bottom style="medium"/>
    </border>
    <border>
      <left style="medium"/>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0" fontId="0" fillId="0" borderId="0" xfId="0" applyAlignment="1">
      <alignment horizontal="center"/>
    </xf>
    <xf numFmtId="0" fontId="0" fillId="0" borderId="0" xfId="0" applyFont="1" applyFill="1" applyAlignment="1">
      <alignment/>
    </xf>
    <xf numFmtId="0" fontId="0" fillId="2" borderId="0" xfId="0" applyFont="1" applyFill="1" applyAlignment="1">
      <alignment/>
    </xf>
    <xf numFmtId="0" fontId="0" fillId="0" borderId="1" xfId="0" applyBorder="1" applyAlignment="1">
      <alignment horizontal="center"/>
    </xf>
    <xf numFmtId="0" fontId="0" fillId="0" borderId="1" xfId="0" applyBorder="1" applyAlignment="1">
      <alignment horizontal="left" vertical="center" wrapText="1"/>
    </xf>
    <xf numFmtId="0" fontId="0" fillId="0" borderId="0" xfId="0" applyAlignment="1" applyProtection="1">
      <alignment/>
      <protection/>
    </xf>
    <xf numFmtId="171" fontId="0" fillId="0" borderId="0" xfId="0" applyNumberFormat="1" applyBorder="1" applyAlignment="1" applyProtection="1">
      <alignment/>
      <protection/>
    </xf>
    <xf numFmtId="0" fontId="0" fillId="0" borderId="0" xfId="0" applyFill="1" applyAlignment="1" applyProtection="1">
      <alignment horizontal="left"/>
      <protection/>
    </xf>
    <xf numFmtId="0" fontId="0" fillId="0" borderId="0" xfId="0" applyBorder="1" applyAlignment="1">
      <alignment/>
    </xf>
    <xf numFmtId="0" fontId="0" fillId="0" borderId="0" xfId="0" applyFill="1" applyBorder="1" applyAlignment="1" applyProtection="1">
      <alignment horizontal="left"/>
      <protection/>
    </xf>
    <xf numFmtId="0" fontId="4" fillId="0" borderId="0" xfId="0" applyFont="1" applyBorder="1" applyAlignment="1">
      <alignment horizontal="center" wrapText="1"/>
    </xf>
    <xf numFmtId="0" fontId="4" fillId="0" borderId="0" xfId="0" applyFont="1" applyFill="1" applyBorder="1" applyAlignment="1">
      <alignment horizontal="center" wrapText="1"/>
    </xf>
    <xf numFmtId="0" fontId="4" fillId="0" borderId="0" xfId="0" applyFont="1" applyAlignment="1">
      <alignment horizontal="center"/>
    </xf>
    <xf numFmtId="1" fontId="0" fillId="0" borderId="0" xfId="0" applyNumberFormat="1" applyFont="1" applyBorder="1" applyAlignment="1">
      <alignment horizontal="center" wrapText="1"/>
    </xf>
    <xf numFmtId="2" fontId="0" fillId="0" borderId="0" xfId="0" applyNumberFormat="1" applyFont="1" applyBorder="1" applyAlignment="1">
      <alignment wrapText="1"/>
    </xf>
    <xf numFmtId="170" fontId="0" fillId="0" borderId="0" xfId="0" applyNumberFormat="1" applyBorder="1" applyAlignment="1">
      <alignment/>
    </xf>
    <xf numFmtId="0" fontId="0" fillId="0" borderId="0" xfId="0" applyAlignment="1">
      <alignment horizontal="center" vertical="center"/>
    </xf>
    <xf numFmtId="171" fontId="0" fillId="0" borderId="0" xfId="0" applyNumberFormat="1" applyFill="1" applyAlignment="1" applyProtection="1">
      <alignment horizontal="right" vertical="center"/>
      <protection/>
    </xf>
    <xf numFmtId="171" fontId="0" fillId="0" borderId="0" xfId="0" applyNumberFormat="1" applyAlignment="1" applyProtection="1">
      <alignment horizontal="right" vertical="center"/>
      <protection/>
    </xf>
    <xf numFmtId="0" fontId="13" fillId="0" borderId="0" xfId="0" applyFont="1" applyAlignment="1" applyProtection="1">
      <alignment horizontal="right" vertical="center"/>
      <protection/>
    </xf>
    <xf numFmtId="0" fontId="14" fillId="0" borderId="0" xfId="0" applyFont="1" applyAlignment="1" applyProtection="1">
      <alignment horizontal="left" vertical="center"/>
      <protection/>
    </xf>
    <xf numFmtId="0" fontId="0" fillId="0" borderId="0" xfId="0" applyAlignment="1" applyProtection="1">
      <alignment vertical="center"/>
      <protection/>
    </xf>
    <xf numFmtId="171" fontId="0" fillId="0" borderId="0" xfId="0" applyNumberFormat="1" applyBorder="1" applyAlignment="1" applyProtection="1">
      <alignment vertical="center"/>
      <protection/>
    </xf>
    <xf numFmtId="0" fontId="0" fillId="0" borderId="0" xfId="0" applyBorder="1" applyAlignment="1" applyProtection="1">
      <alignment vertical="center"/>
      <protection/>
    </xf>
    <xf numFmtId="0" fontId="17" fillId="0" borderId="0" xfId="0" applyFont="1" applyAlignment="1">
      <alignment horizontal="center" vertical="center"/>
    </xf>
    <xf numFmtId="0" fontId="4" fillId="0" borderId="0" xfId="0" applyFont="1" applyFill="1" applyBorder="1" applyAlignment="1" applyProtection="1">
      <alignment horizontal="center" vertical="center"/>
      <protection/>
    </xf>
    <xf numFmtId="0" fontId="19" fillId="0" borderId="0" xfId="0" applyFont="1" applyBorder="1" applyAlignment="1" applyProtection="1">
      <alignment horizontal="center" vertical="center" wrapText="1"/>
      <protection/>
    </xf>
    <xf numFmtId="0" fontId="19" fillId="0" borderId="0" xfId="0" applyFont="1" applyBorder="1" applyAlignment="1" applyProtection="1">
      <alignment horizontal="center" vertical="center"/>
      <protection/>
    </xf>
    <xf numFmtId="1" fontId="0" fillId="0"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2" fillId="0" borderId="0" xfId="0" applyFont="1" applyAlignment="1" applyProtection="1">
      <alignment horizontal="center" vertical="center"/>
      <protection/>
    </xf>
    <xf numFmtId="0" fontId="4" fillId="0" borderId="0" xfId="0" applyFont="1" applyAlignment="1" applyProtection="1">
      <alignment vertical="center"/>
      <protection/>
    </xf>
    <xf numFmtId="1" fontId="14" fillId="3" borderId="0" xfId="0" applyNumberFormat="1" applyFont="1" applyFill="1" applyAlignment="1" applyProtection="1">
      <alignment vertical="center"/>
      <protection locked="0"/>
    </xf>
    <xf numFmtId="2" fontId="14" fillId="3" borderId="0" xfId="0" applyNumberFormat="1" applyFont="1" applyFill="1" applyAlignment="1" applyProtection="1">
      <alignment vertical="center"/>
      <protection locked="0"/>
    </xf>
    <xf numFmtId="0" fontId="14" fillId="3" borderId="0" xfId="0" applyFont="1" applyFill="1" applyAlignment="1" applyProtection="1">
      <alignment vertical="center"/>
      <protection locked="0"/>
    </xf>
    <xf numFmtId="174" fontId="14" fillId="3" borderId="0" xfId="0" applyNumberFormat="1" applyFont="1" applyFill="1" applyAlignment="1" applyProtection="1">
      <alignment vertical="center"/>
      <protection locked="0"/>
    </xf>
    <xf numFmtId="171" fontId="0" fillId="0" borderId="1" xfId="0" applyNumberFormat="1" applyFill="1" applyBorder="1" applyAlignment="1" applyProtection="1">
      <alignment horizontal="center" vertical="center"/>
      <protection hidden="1"/>
    </xf>
    <xf numFmtId="171" fontId="0" fillId="0" borderId="2" xfId="0" applyNumberFormat="1" applyFill="1" applyBorder="1" applyAlignment="1" applyProtection="1">
      <alignment horizontal="center" vertical="center"/>
      <protection hidden="1"/>
    </xf>
    <xf numFmtId="171" fontId="0" fillId="0" borderId="3" xfId="0" applyNumberFormat="1" applyFill="1" applyBorder="1" applyAlignment="1" applyProtection="1">
      <alignment horizontal="center" vertical="center"/>
      <protection hidden="1"/>
    </xf>
    <xf numFmtId="171" fontId="0" fillId="0" borderId="4" xfId="0" applyNumberFormat="1" applyFill="1" applyBorder="1" applyAlignment="1" applyProtection="1">
      <alignment horizontal="center" vertical="center"/>
      <protection hidden="1"/>
    </xf>
    <xf numFmtId="171" fontId="0" fillId="0" borderId="5" xfId="0" applyNumberFormat="1" applyFill="1" applyBorder="1" applyAlignment="1" applyProtection="1">
      <alignment horizontal="center" vertical="center"/>
      <protection hidden="1"/>
    </xf>
    <xf numFmtId="0" fontId="0" fillId="0" borderId="0" xfId="0" applyAlignment="1" applyProtection="1">
      <alignment horizontal="center" vertical="center"/>
      <protection hidden="1"/>
    </xf>
    <xf numFmtId="171" fontId="0" fillId="0" borderId="0" xfId="0" applyNumberFormat="1" applyAlignment="1" applyProtection="1">
      <alignment horizontal="center" vertical="center"/>
      <protection hidden="1"/>
    </xf>
    <xf numFmtId="171" fontId="0" fillId="0" borderId="6" xfId="0" applyNumberFormat="1" applyFill="1" applyBorder="1" applyAlignment="1" applyProtection="1">
      <alignment horizontal="center" vertical="center"/>
      <protection hidden="1"/>
    </xf>
    <xf numFmtId="171" fontId="0" fillId="0" borderId="7" xfId="0" applyNumberFormat="1" applyFill="1" applyBorder="1" applyAlignment="1" applyProtection="1">
      <alignment horizontal="center" vertical="center"/>
      <protection hidden="1"/>
    </xf>
    <xf numFmtId="171" fontId="0" fillId="0" borderId="8" xfId="0" applyNumberFormat="1" applyFill="1" applyBorder="1" applyAlignment="1" applyProtection="1">
      <alignment horizontal="center" vertical="center"/>
      <protection hidden="1"/>
    </xf>
    <xf numFmtId="171" fontId="0" fillId="0" borderId="9" xfId="0" applyNumberFormat="1" applyFill="1" applyBorder="1" applyAlignment="1" applyProtection="1">
      <alignment horizontal="center" vertical="center"/>
      <protection hidden="1"/>
    </xf>
    <xf numFmtId="1" fontId="0" fillId="0" borderId="10" xfId="0" applyNumberFormat="1" applyFill="1" applyBorder="1" applyAlignment="1" applyProtection="1">
      <alignment horizontal="center" vertical="center"/>
      <protection hidden="1"/>
    </xf>
    <xf numFmtId="174" fontId="0" fillId="0" borderId="10" xfId="0" applyNumberFormat="1" applyFill="1" applyBorder="1" applyAlignment="1" applyProtection="1">
      <alignment horizontal="center" vertical="center"/>
      <protection hidden="1"/>
    </xf>
    <xf numFmtId="174" fontId="0" fillId="0" borderId="11" xfId="0" applyNumberFormat="1" applyFill="1" applyBorder="1" applyAlignment="1" applyProtection="1">
      <alignment horizontal="center" vertical="center"/>
      <protection hidden="1"/>
    </xf>
    <xf numFmtId="1" fontId="0" fillId="0" borderId="12" xfId="0" applyNumberFormat="1" applyFill="1" applyBorder="1" applyAlignment="1" applyProtection="1">
      <alignment horizontal="center" vertical="center"/>
      <protection hidden="1"/>
    </xf>
    <xf numFmtId="174" fontId="0" fillId="0" borderId="12" xfId="0" applyNumberFormat="1" applyFill="1" applyBorder="1" applyAlignment="1" applyProtection="1">
      <alignment horizontal="center" vertical="center"/>
      <protection hidden="1"/>
    </xf>
    <xf numFmtId="174" fontId="0" fillId="0" borderId="13" xfId="0" applyNumberFormat="1" applyFill="1" applyBorder="1" applyAlignment="1" applyProtection="1">
      <alignment horizontal="center" vertical="center"/>
      <protection hidden="1"/>
    </xf>
    <xf numFmtId="1" fontId="0" fillId="0" borderId="0" xfId="0" applyNumberFormat="1" applyFill="1" applyBorder="1" applyAlignment="1" applyProtection="1">
      <alignment horizontal="center" vertical="center"/>
      <protection hidden="1"/>
    </xf>
    <xf numFmtId="174" fontId="0" fillId="0" borderId="0" xfId="0" applyNumberFormat="1" applyFill="1" applyBorder="1" applyAlignment="1" applyProtection="1">
      <alignment horizontal="center" vertical="center"/>
      <protection hidden="1"/>
    </xf>
    <xf numFmtId="174" fontId="0" fillId="0" borderId="14" xfId="0" applyNumberFormat="1" applyFill="1" applyBorder="1" applyAlignment="1" applyProtection="1">
      <alignment horizontal="center" vertical="center"/>
      <protection hidden="1"/>
    </xf>
    <xf numFmtId="1" fontId="0" fillId="0" borderId="15" xfId="0" applyNumberFormat="1" applyFill="1" applyBorder="1" applyAlignment="1" applyProtection="1">
      <alignment horizontal="center" vertical="center"/>
      <protection hidden="1"/>
    </xf>
    <xf numFmtId="174" fontId="0" fillId="0" borderId="15" xfId="0" applyNumberFormat="1" applyFill="1" applyBorder="1" applyAlignment="1" applyProtection="1">
      <alignment horizontal="center" vertical="center"/>
      <protection hidden="1"/>
    </xf>
    <xf numFmtId="174" fontId="0" fillId="0" borderId="16" xfId="0" applyNumberFormat="1" applyFill="1" applyBorder="1" applyAlignment="1" applyProtection="1">
      <alignment horizontal="center" vertical="center"/>
      <protection hidden="1"/>
    </xf>
    <xf numFmtId="1" fontId="0" fillId="0" borderId="0" xfId="0" applyNumberFormat="1" applyAlignment="1" applyProtection="1">
      <alignment horizontal="center" vertical="center"/>
      <protection hidden="1"/>
    </xf>
    <xf numFmtId="174" fontId="0" fillId="0" borderId="0" xfId="0" applyNumberFormat="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19" fillId="0" borderId="0"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protection hidden="1"/>
    </xf>
    <xf numFmtId="0" fontId="19" fillId="0" borderId="17" xfId="0" applyFont="1"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6" fillId="0" borderId="10" xfId="0" applyFont="1" applyFill="1" applyBorder="1" applyAlignment="1" applyProtection="1">
      <alignment horizontal="center" vertical="center"/>
      <protection hidden="1"/>
    </xf>
    <xf numFmtId="171" fontId="6" fillId="0" borderId="19" xfId="0" applyNumberFormat="1" applyFont="1" applyBorder="1" applyAlignment="1" applyProtection="1">
      <alignment horizontal="center" vertical="center"/>
      <protection hidden="1"/>
    </xf>
    <xf numFmtId="0" fontId="6" fillId="0" borderId="9" xfId="0" applyFont="1" applyFill="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0" fillId="0" borderId="0" xfId="0" applyBorder="1" applyAlignment="1">
      <alignment horizontal="left" vertical="center" wrapText="1"/>
    </xf>
    <xf numFmtId="0" fontId="1" fillId="0" borderId="0" xfId="0" applyFont="1" applyAlignment="1">
      <alignment horizontal="center" vertical="center"/>
    </xf>
    <xf numFmtId="0" fontId="5" fillId="0" borderId="0" xfId="0" applyNumberFormat="1" applyFont="1" applyAlignment="1">
      <alignment horizontal="right" vertical="center" wrapText="1"/>
    </xf>
    <xf numFmtId="0" fontId="5" fillId="0" borderId="0" xfId="0" applyNumberFormat="1" applyFont="1" applyAlignment="1">
      <alignment horizontal="right" vertical="center"/>
    </xf>
    <xf numFmtId="0" fontId="12" fillId="0" borderId="0" xfId="0" applyFont="1" applyAlignment="1" applyProtection="1">
      <alignment horizontal="center" vertical="center"/>
      <protection/>
    </xf>
    <xf numFmtId="0" fontId="6" fillId="0" borderId="17" xfId="0" applyFont="1" applyFill="1" applyBorder="1" applyAlignment="1" applyProtection="1">
      <alignment horizontal="center" vertical="center" textRotation="90"/>
      <protection hidden="1"/>
    </xf>
    <xf numFmtId="0" fontId="6" fillId="0" borderId="20" xfId="0" applyFont="1" applyFill="1" applyBorder="1" applyAlignment="1" applyProtection="1">
      <alignment horizontal="center" vertical="center" textRotation="90"/>
      <protection hidden="1"/>
    </xf>
    <xf numFmtId="0" fontId="6" fillId="0" borderId="18" xfId="0" applyFont="1" applyFill="1" applyBorder="1" applyAlignment="1" applyProtection="1">
      <alignment horizontal="center" vertical="center" textRotation="90"/>
      <protection hidden="1"/>
    </xf>
    <xf numFmtId="0" fontId="6" fillId="0" borderId="17" xfId="0" applyFont="1" applyBorder="1" applyAlignment="1" applyProtection="1">
      <alignment horizontal="center" vertical="center" textRotation="90" wrapText="1"/>
      <protection hidden="1"/>
    </xf>
    <xf numFmtId="0" fontId="6" fillId="0" borderId="20" xfId="0" applyFont="1" applyBorder="1" applyAlignment="1" applyProtection="1">
      <alignment horizontal="center" vertical="center" textRotation="90"/>
      <protection hidden="1"/>
    </xf>
    <xf numFmtId="0" fontId="6" fillId="0" borderId="18" xfId="0" applyFont="1" applyBorder="1" applyAlignment="1" applyProtection="1">
      <alignment horizontal="center" vertical="center" textRotation="90"/>
      <protection hidden="1"/>
    </xf>
    <xf numFmtId="0" fontId="6" fillId="0" borderId="20" xfId="0" applyFont="1" applyBorder="1" applyAlignment="1" applyProtection="1">
      <alignment horizontal="center" vertical="center" textRotation="90" wrapText="1"/>
      <protection hidden="1"/>
    </xf>
    <xf numFmtId="0" fontId="6" fillId="0" borderId="18" xfId="0" applyFont="1" applyBorder="1" applyAlignment="1" applyProtection="1">
      <alignment horizontal="center" vertical="center" textRotation="90" wrapText="1"/>
      <protection hidden="1"/>
    </xf>
    <xf numFmtId="0" fontId="19" fillId="0" borderId="6" xfId="0" applyFont="1" applyBorder="1" applyAlignment="1" applyProtection="1">
      <alignment horizontal="center" vertical="center" wrapText="1"/>
      <protection hidden="1"/>
    </xf>
    <xf numFmtId="0" fontId="19" fillId="0" borderId="12" xfId="0" applyFont="1" applyBorder="1" applyAlignment="1" applyProtection="1">
      <alignment horizontal="center" vertical="center" wrapText="1"/>
      <protection hidden="1"/>
    </xf>
    <xf numFmtId="0" fontId="19" fillId="0" borderId="13" xfId="0" applyFont="1" applyBorder="1" applyAlignment="1" applyProtection="1">
      <alignment horizontal="center" vertical="center" wrapText="1"/>
      <protection hidden="1"/>
    </xf>
    <xf numFmtId="0" fontId="19" fillId="0" borderId="6" xfId="0" applyFont="1" applyBorder="1" applyAlignment="1" applyProtection="1">
      <alignment horizontal="center" vertical="center"/>
      <protection hidden="1"/>
    </xf>
    <xf numFmtId="0" fontId="19" fillId="0" borderId="12" xfId="0" applyFont="1" applyBorder="1" applyAlignment="1" applyProtection="1">
      <alignment horizontal="center" vertical="center"/>
      <protection hidden="1"/>
    </xf>
    <xf numFmtId="0" fontId="19" fillId="0" borderId="13" xfId="0" applyFont="1" applyBorder="1" applyAlignment="1" applyProtection="1">
      <alignment horizontal="center" vertical="center"/>
      <protection hidden="1"/>
    </xf>
    <xf numFmtId="0" fontId="18" fillId="0" borderId="0"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lineMarker"/>
        <c:varyColors val="0"/>
        <c:ser>
          <c:idx val="0"/>
          <c:order val="0"/>
          <c:tx>
            <c:v>8 Point</c:v>
          </c:tx>
          <c:extLst>
            <c:ext xmlns:c14="http://schemas.microsoft.com/office/drawing/2007/8/2/chart" uri="{6F2FDCE9-48DA-4B69-8628-5D25D57E5C99}">
              <c14:invertSolidFillFmt>
                <c14:spPr>
                  <a:solidFill>
                    <a:srgbClr val="000000"/>
                  </a:solidFill>
                </c14:spPr>
              </c14:invertSolidFillFmt>
            </c:ext>
          </c:extLst>
          <c:xVal>
            <c:strRef>
              <c:f>Graph!#REF!</c:f>
              <c:strCache>
                <c:ptCount val="1"/>
                <c:pt idx="0">
                  <c:v>1</c:v>
                </c:pt>
              </c:strCache>
            </c:strRef>
          </c:xVal>
          <c:yVal>
            <c:numRef>
              <c:f>Graph!#REF!</c:f>
              <c:numCache>
                <c:ptCount val="1"/>
                <c:pt idx="0">
                  <c:v>1</c:v>
                </c:pt>
              </c:numCache>
            </c:numRef>
          </c:yVal>
          <c:smooth val="0"/>
        </c:ser>
        <c:axId val="26926936"/>
        <c:axId val="41015833"/>
      </c:scatterChart>
      <c:valAx>
        <c:axId val="26926936"/>
        <c:scaling>
          <c:orientation val="minMax"/>
        </c:scaling>
        <c:axPos val="b"/>
        <c:title>
          <c:tx>
            <c:rich>
              <a:bodyPr vert="horz" rot="0" anchor="ctr"/>
              <a:lstStyle/>
              <a:p>
                <a:pPr algn="ctr">
                  <a:defRPr/>
                </a:pPr>
                <a:r>
                  <a:rPr lang="en-US" cap="none" sz="175" b="1" i="0" u="none" baseline="0">
                    <a:latin typeface="Arial"/>
                    <a:ea typeface="Arial"/>
                    <a:cs typeface="Arial"/>
                  </a:rPr>
                  <a:t>LON</a:t>
                </a:r>
              </a:p>
            </c:rich>
          </c:tx>
          <c:layout/>
          <c:overlay val="0"/>
          <c:spPr>
            <a:noFill/>
            <a:ln>
              <a:noFill/>
            </a:ln>
          </c:spPr>
        </c:title>
        <c:majorGridlines/>
        <c:delete val="0"/>
        <c:numFmt formatCode="General" sourceLinked="1"/>
        <c:majorTickMark val="out"/>
        <c:minorTickMark val="none"/>
        <c:tickLblPos val="nextTo"/>
        <c:crossAx val="41015833"/>
        <c:crosses val="autoZero"/>
        <c:crossBetween val="midCat"/>
        <c:dispUnits/>
      </c:valAx>
      <c:valAx>
        <c:axId val="41015833"/>
        <c:scaling>
          <c:orientation val="minMax"/>
        </c:scaling>
        <c:axPos val="l"/>
        <c:title>
          <c:tx>
            <c:rich>
              <a:bodyPr vert="horz" rot="-5400000" anchor="ctr"/>
              <a:lstStyle/>
              <a:p>
                <a:pPr algn="ctr">
                  <a:defRPr/>
                </a:pPr>
                <a:r>
                  <a:rPr lang="en-US" cap="none" sz="175" b="1" i="0" u="none" baseline="0">
                    <a:latin typeface="Arial"/>
                    <a:ea typeface="Arial"/>
                    <a:cs typeface="Arial"/>
                  </a:rPr>
                  <a:t>LAT</a:t>
                </a:r>
              </a:p>
            </c:rich>
          </c:tx>
          <c:layout/>
          <c:overlay val="0"/>
          <c:spPr>
            <a:noFill/>
            <a:ln>
              <a:noFill/>
            </a:ln>
          </c:spPr>
        </c:title>
        <c:majorGridlines/>
        <c:delete val="0"/>
        <c:numFmt formatCode="General" sourceLinked="1"/>
        <c:majorTickMark val="out"/>
        <c:minorTickMark val="none"/>
        <c:tickLblPos val="nextTo"/>
        <c:crossAx val="2692693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4 Points</a:t>
            </a:r>
          </a:p>
        </c:rich>
      </c:tx>
      <c:layout/>
      <c:spPr>
        <a:noFill/>
        <a:ln>
          <a:noFill/>
        </a:ln>
      </c:spPr>
    </c:title>
    <c:plotArea>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Chart!$D$4:$D$8</c:f>
              <c:numCache>
                <c:ptCount val="5"/>
                <c:pt idx="0">
                  <c:v>-96.74806666666667</c:v>
                </c:pt>
                <c:pt idx="1">
                  <c:v>-96.66196991214836</c:v>
                </c:pt>
                <c:pt idx="2">
                  <c:v>-96.74806666666667</c:v>
                </c:pt>
                <c:pt idx="3">
                  <c:v>-96.83416342118498</c:v>
                </c:pt>
                <c:pt idx="4">
                  <c:v>-96.74806666666667</c:v>
                </c:pt>
              </c:numCache>
            </c:numRef>
          </c:xVal>
          <c:yVal>
            <c:numRef>
              <c:f>Chart!$C$4:$C$8</c:f>
              <c:numCache>
                <c:ptCount val="5"/>
                <c:pt idx="0">
                  <c:v>33.05074883927267</c:v>
                </c:pt>
                <c:pt idx="1">
                  <c:v>32.9782</c:v>
                </c:pt>
                <c:pt idx="2">
                  <c:v>32.90565116072733</c:v>
                </c:pt>
                <c:pt idx="3">
                  <c:v>32.9782</c:v>
                </c:pt>
                <c:pt idx="4">
                  <c:v>33.05074883927267</c:v>
                </c:pt>
              </c:numCache>
            </c:numRef>
          </c:yVal>
          <c:smooth val="0"/>
        </c:ser>
        <c:axId val="33598178"/>
        <c:axId val="33948147"/>
      </c:scatterChart>
      <c:valAx>
        <c:axId val="33598178"/>
        <c:scaling>
          <c:orientation val="minMax"/>
        </c:scaling>
        <c:axPos val="b"/>
        <c:majorGridlines/>
        <c:delete val="0"/>
        <c:numFmt formatCode="General" sourceLinked="1"/>
        <c:majorTickMark val="out"/>
        <c:minorTickMark val="none"/>
        <c:tickLblPos val="low"/>
        <c:crossAx val="33948147"/>
        <c:crosses val="autoZero"/>
        <c:crossBetween val="midCat"/>
        <c:dispUnits/>
      </c:valAx>
      <c:valAx>
        <c:axId val="33948147"/>
        <c:scaling>
          <c:orientation val="minMax"/>
        </c:scaling>
        <c:axPos val="l"/>
        <c:majorGridlines/>
        <c:delete val="0"/>
        <c:numFmt formatCode="General" sourceLinked="1"/>
        <c:majorTickMark val="out"/>
        <c:minorTickMark val="none"/>
        <c:tickLblPos val="low"/>
        <c:crossAx val="3359817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5 Points</a:t>
            </a:r>
          </a:p>
        </c:rich>
      </c:tx>
      <c:layout/>
      <c:spPr>
        <a:noFill/>
        <a:ln>
          <a:noFill/>
        </a:ln>
      </c:spPr>
    </c:title>
    <c:plotArea>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Chart!$D$9:$D$14</c:f>
              <c:numCache>
                <c:ptCount val="6"/>
                <c:pt idx="0">
                  <c:v>-96.74806666666667</c:v>
                </c:pt>
                <c:pt idx="1">
                  <c:v>-96.69746026409057</c:v>
                </c:pt>
                <c:pt idx="2">
                  <c:v>-96.82994954608318</c:v>
                </c:pt>
                <c:pt idx="3">
                  <c:v>-96.66618378725016</c:v>
                </c:pt>
                <c:pt idx="4">
                  <c:v>-96.79867306924278</c:v>
                </c:pt>
                <c:pt idx="5">
                  <c:v>-96.74806666666667</c:v>
                </c:pt>
              </c:numCache>
            </c:numRef>
          </c:xVal>
          <c:yVal>
            <c:numRef>
              <c:f>Chart!$C$9:$C$14</c:f>
              <c:numCache>
                <c:ptCount val="6"/>
                <c:pt idx="0">
                  <c:v>33.05074883927267</c:v>
                </c:pt>
                <c:pt idx="1">
                  <c:v>32.91950675610623</c:v>
                </c:pt>
                <c:pt idx="2">
                  <c:v>33.00061882425744</c:v>
                </c:pt>
                <c:pt idx="3">
                  <c:v>33.00061882425744</c:v>
                </c:pt>
                <c:pt idx="4">
                  <c:v>32.91950675610623</c:v>
                </c:pt>
                <c:pt idx="5">
                  <c:v>33.05074883927267</c:v>
                </c:pt>
              </c:numCache>
            </c:numRef>
          </c:yVal>
          <c:smooth val="0"/>
        </c:ser>
        <c:axId val="37097868"/>
        <c:axId val="65445357"/>
      </c:scatterChart>
      <c:valAx>
        <c:axId val="37097868"/>
        <c:scaling>
          <c:orientation val="minMax"/>
        </c:scaling>
        <c:axPos val="b"/>
        <c:majorGridlines/>
        <c:delete val="0"/>
        <c:numFmt formatCode="General" sourceLinked="1"/>
        <c:majorTickMark val="out"/>
        <c:minorTickMark val="none"/>
        <c:tickLblPos val="low"/>
        <c:crossAx val="65445357"/>
        <c:crosses val="autoZero"/>
        <c:crossBetween val="midCat"/>
        <c:dispUnits/>
      </c:valAx>
      <c:valAx>
        <c:axId val="65445357"/>
        <c:scaling>
          <c:orientation val="minMax"/>
        </c:scaling>
        <c:axPos val="l"/>
        <c:majorGridlines/>
        <c:delete val="0"/>
        <c:numFmt formatCode="General" sourceLinked="1"/>
        <c:majorTickMark val="out"/>
        <c:minorTickMark val="none"/>
        <c:tickLblPos val="low"/>
        <c:crossAx val="3709786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6 Points (type A)</a:t>
            </a:r>
          </a:p>
        </c:rich>
      </c:tx>
      <c:layout/>
      <c:spPr>
        <a:noFill/>
        <a:ln>
          <a:noFill/>
        </a:ln>
      </c:spPr>
    </c:title>
    <c:plotArea>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Chart!$D$15:$D$21</c:f>
              <c:numCache>
                <c:ptCount val="7"/>
                <c:pt idx="0">
                  <c:v>-96.74806666666667</c:v>
                </c:pt>
                <c:pt idx="1">
                  <c:v>-96.67350469007042</c:v>
                </c:pt>
                <c:pt idx="2">
                  <c:v>-96.67350469007042</c:v>
                </c:pt>
                <c:pt idx="3">
                  <c:v>-96.74806666666667</c:v>
                </c:pt>
                <c:pt idx="4">
                  <c:v>-96.82262864326293</c:v>
                </c:pt>
                <c:pt idx="5">
                  <c:v>-96.82262864326293</c:v>
                </c:pt>
                <c:pt idx="6">
                  <c:v>-96.74806666666667</c:v>
                </c:pt>
              </c:numCache>
            </c:numRef>
          </c:xVal>
          <c:yVal>
            <c:numRef>
              <c:f>Chart!$C$15:$C$21</c:f>
              <c:numCache>
                <c:ptCount val="7"/>
                <c:pt idx="0">
                  <c:v>33.05074883927267</c:v>
                </c:pt>
                <c:pt idx="1">
                  <c:v>33.014474419636336</c:v>
                </c:pt>
                <c:pt idx="2">
                  <c:v>32.941925580363666</c:v>
                </c:pt>
                <c:pt idx="3">
                  <c:v>32.90565116072733</c:v>
                </c:pt>
                <c:pt idx="4">
                  <c:v>32.941925580363666</c:v>
                </c:pt>
                <c:pt idx="5">
                  <c:v>33.014474419636336</c:v>
                </c:pt>
                <c:pt idx="6">
                  <c:v>33.05074883927267</c:v>
                </c:pt>
              </c:numCache>
            </c:numRef>
          </c:yVal>
          <c:smooth val="0"/>
        </c:ser>
        <c:axId val="52137302"/>
        <c:axId val="66582535"/>
      </c:scatterChart>
      <c:valAx>
        <c:axId val="52137302"/>
        <c:scaling>
          <c:orientation val="minMax"/>
        </c:scaling>
        <c:axPos val="b"/>
        <c:majorGridlines/>
        <c:delete val="0"/>
        <c:numFmt formatCode="General" sourceLinked="1"/>
        <c:majorTickMark val="out"/>
        <c:minorTickMark val="none"/>
        <c:tickLblPos val="low"/>
        <c:crossAx val="66582535"/>
        <c:crosses val="autoZero"/>
        <c:crossBetween val="midCat"/>
        <c:dispUnits/>
      </c:valAx>
      <c:valAx>
        <c:axId val="66582535"/>
        <c:scaling>
          <c:orientation val="minMax"/>
        </c:scaling>
        <c:axPos val="l"/>
        <c:majorGridlines/>
        <c:delete val="0"/>
        <c:numFmt formatCode="General" sourceLinked="1"/>
        <c:majorTickMark val="out"/>
        <c:minorTickMark val="none"/>
        <c:tickLblPos val="low"/>
        <c:crossAx val="5213730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6 Points (type B)</a:t>
            </a:r>
          </a:p>
        </c:rich>
      </c:tx>
      <c:layout/>
      <c:spPr>
        <a:noFill/>
        <a:ln>
          <a:noFill/>
        </a:ln>
      </c:spPr>
    </c:title>
    <c:plotArea>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Chart!$D$22:$D$28</c:f>
              <c:numCache>
                <c:ptCount val="7"/>
                <c:pt idx="0">
                  <c:v>-96.70501828940752</c:v>
                </c:pt>
                <c:pt idx="1">
                  <c:v>-96.66196991214836</c:v>
                </c:pt>
                <c:pt idx="2">
                  <c:v>-96.70501828940752</c:v>
                </c:pt>
                <c:pt idx="3">
                  <c:v>-96.79111504392583</c:v>
                </c:pt>
                <c:pt idx="4">
                  <c:v>-96.83416342118498</c:v>
                </c:pt>
                <c:pt idx="5">
                  <c:v>-96.79111504392583</c:v>
                </c:pt>
                <c:pt idx="6">
                  <c:v>-96.70501828940752</c:v>
                </c:pt>
              </c:numCache>
            </c:numRef>
          </c:xVal>
          <c:yVal>
            <c:numRef>
              <c:f>Chart!$C$22:$C$28</c:f>
              <c:numCache>
                <c:ptCount val="7"/>
                <c:pt idx="0">
                  <c:v>33.04102913782521</c:v>
                </c:pt>
                <c:pt idx="1">
                  <c:v>32.9782</c:v>
                </c:pt>
                <c:pt idx="2">
                  <c:v>32.91537086217479</c:v>
                </c:pt>
                <c:pt idx="3">
                  <c:v>32.91537086217479</c:v>
                </c:pt>
                <c:pt idx="4">
                  <c:v>32.9782</c:v>
                </c:pt>
                <c:pt idx="5">
                  <c:v>33.04102913782521</c:v>
                </c:pt>
                <c:pt idx="6">
                  <c:v>33.04102913782521</c:v>
                </c:pt>
              </c:numCache>
            </c:numRef>
          </c:yVal>
          <c:smooth val="0"/>
        </c:ser>
        <c:axId val="62371904"/>
        <c:axId val="24476225"/>
      </c:scatterChart>
      <c:valAx>
        <c:axId val="62371904"/>
        <c:scaling>
          <c:orientation val="minMax"/>
        </c:scaling>
        <c:axPos val="b"/>
        <c:majorGridlines/>
        <c:delete val="0"/>
        <c:numFmt formatCode="General" sourceLinked="1"/>
        <c:majorTickMark val="out"/>
        <c:minorTickMark val="none"/>
        <c:tickLblPos val="low"/>
        <c:crossAx val="24476225"/>
        <c:crosses val="autoZero"/>
        <c:crossBetween val="midCat"/>
        <c:dispUnits/>
      </c:valAx>
      <c:valAx>
        <c:axId val="24476225"/>
        <c:scaling>
          <c:orientation val="minMax"/>
        </c:scaling>
        <c:axPos val="l"/>
        <c:majorGridlines/>
        <c:delete val="0"/>
        <c:numFmt formatCode="General" sourceLinked="1"/>
        <c:majorTickMark val="out"/>
        <c:minorTickMark val="none"/>
        <c:tickLblPos val="low"/>
        <c:crossAx val="6237190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8 Points</a:t>
            </a:r>
          </a:p>
        </c:rich>
      </c:tx>
      <c:layout/>
      <c:spPr>
        <a:noFill/>
        <a:ln>
          <a:noFill/>
        </a:ln>
      </c:spPr>
    </c:title>
    <c:plotArea>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Chart!$D$29:$D$37</c:f>
              <c:numCache>
                <c:ptCount val="9"/>
                <c:pt idx="0">
                  <c:v>-96.74806666666667</c:v>
                </c:pt>
                <c:pt idx="1">
                  <c:v>-96.68718706770862</c:v>
                </c:pt>
                <c:pt idx="2">
                  <c:v>-96.83416342118498</c:v>
                </c:pt>
                <c:pt idx="3">
                  <c:v>-96.68718706770862</c:v>
                </c:pt>
                <c:pt idx="4">
                  <c:v>-96.74806666666667</c:v>
                </c:pt>
                <c:pt idx="5">
                  <c:v>-96.80894626562473</c:v>
                </c:pt>
                <c:pt idx="6">
                  <c:v>-96.66196991214836</c:v>
                </c:pt>
                <c:pt idx="7">
                  <c:v>-96.80894626562473</c:v>
                </c:pt>
                <c:pt idx="8">
                  <c:v>-96.74806666666667</c:v>
                </c:pt>
              </c:numCache>
            </c:numRef>
          </c:xVal>
          <c:yVal>
            <c:numRef>
              <c:f>Chart!$C$29:$C$37</c:f>
              <c:numCache>
                <c:ptCount val="9"/>
                <c:pt idx="0">
                  <c:v>33.05074883927267</c:v>
                </c:pt>
                <c:pt idx="1">
                  <c:v>32.92690022378308</c:v>
                </c:pt>
                <c:pt idx="2">
                  <c:v>32.9782</c:v>
                </c:pt>
                <c:pt idx="3">
                  <c:v>33.02949977621692</c:v>
                </c:pt>
                <c:pt idx="4">
                  <c:v>32.90565116072733</c:v>
                </c:pt>
                <c:pt idx="5">
                  <c:v>33.02949977621692</c:v>
                </c:pt>
                <c:pt idx="6">
                  <c:v>32.9782</c:v>
                </c:pt>
                <c:pt idx="7">
                  <c:v>32.92690022378308</c:v>
                </c:pt>
                <c:pt idx="8">
                  <c:v>33.05074883927267</c:v>
                </c:pt>
              </c:numCache>
            </c:numRef>
          </c:yVal>
          <c:smooth val="0"/>
        </c:ser>
        <c:axId val="18959434"/>
        <c:axId val="36417179"/>
      </c:scatterChart>
      <c:valAx>
        <c:axId val="18959434"/>
        <c:scaling>
          <c:orientation val="minMax"/>
        </c:scaling>
        <c:axPos val="b"/>
        <c:majorGridlines/>
        <c:delete val="0"/>
        <c:numFmt formatCode="General" sourceLinked="1"/>
        <c:majorTickMark val="out"/>
        <c:minorTickMark val="none"/>
        <c:tickLblPos val="low"/>
        <c:crossAx val="36417179"/>
        <c:crosses val="autoZero"/>
        <c:crossBetween val="midCat"/>
        <c:dispUnits/>
      </c:valAx>
      <c:valAx>
        <c:axId val="36417179"/>
        <c:scaling>
          <c:orientation val="minMax"/>
        </c:scaling>
        <c:axPos val="l"/>
        <c:majorGridlines/>
        <c:delete val="0"/>
        <c:numFmt formatCode="General" sourceLinked="1"/>
        <c:majorTickMark val="out"/>
        <c:minorTickMark val="none"/>
        <c:tickLblPos val="low"/>
        <c:crossAx val="1895943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Center</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24"/>
            <c:spPr>
              <a:solidFill>
                <a:srgbClr val="FF0000"/>
              </a:solidFill>
              <a:ln>
                <a:solidFill>
                  <a:srgbClr val="000000"/>
                </a:solidFill>
              </a:ln>
            </c:spPr>
          </c:marker>
          <c:dLbls>
            <c:numFmt formatCode="General" sourceLinked="1"/>
            <c:showLegendKey val="0"/>
            <c:showVal val="0"/>
            <c:showBubbleSize val="0"/>
            <c:showCatName val="0"/>
            <c:showSerName val="0"/>
            <c:showPercent val="0"/>
          </c:dLbls>
          <c:errBars>
            <c:errDir val="y"/>
            <c:errBarType val="both"/>
            <c:errValType val="fixedVal"/>
            <c:val val="5E-06"/>
            <c:noEndCap val="1"/>
          </c:errBars>
          <c:errBars>
            <c:errDir val="x"/>
            <c:errBarType val="both"/>
            <c:errValType val="fixedVal"/>
            <c:val val="5E-06"/>
            <c:noEndCap val="1"/>
          </c:errBars>
          <c:xVal>
            <c:numRef>
              <c:f>Chart!$D$3</c:f>
              <c:numCache>
                <c:ptCount val="1"/>
                <c:pt idx="0">
                  <c:v>-96.74806666666667</c:v>
                </c:pt>
              </c:numCache>
            </c:numRef>
          </c:xVal>
          <c:yVal>
            <c:numRef>
              <c:f>Chart!$C$3</c:f>
              <c:numCache>
                <c:ptCount val="1"/>
                <c:pt idx="0">
                  <c:v>32.9782</c:v>
                </c:pt>
              </c:numCache>
            </c:numRef>
          </c:yVal>
          <c:smooth val="0"/>
        </c:ser>
        <c:axId val="59319156"/>
        <c:axId val="64110357"/>
      </c:scatterChart>
      <c:valAx>
        <c:axId val="59319156"/>
        <c:scaling>
          <c:orientation val="minMax"/>
        </c:scaling>
        <c:axPos val="b"/>
        <c:delete val="0"/>
        <c:numFmt formatCode="General" sourceLinked="1"/>
        <c:majorTickMark val="out"/>
        <c:minorTickMark val="in"/>
        <c:tickLblPos val="low"/>
        <c:txPr>
          <a:bodyPr vert="horz" rot="-2700000"/>
          <a:lstStyle/>
          <a:p>
            <a:pPr>
              <a:defRPr lang="en-US" cap="none" sz="850" b="0" i="0" u="none" baseline="0">
                <a:latin typeface="Arial"/>
                <a:ea typeface="Arial"/>
                <a:cs typeface="Arial"/>
              </a:defRPr>
            </a:pPr>
          </a:p>
        </c:txPr>
        <c:crossAx val="64110357"/>
        <c:crosses val="autoZero"/>
        <c:crossBetween val="midCat"/>
        <c:dispUnits/>
      </c:valAx>
      <c:valAx>
        <c:axId val="64110357"/>
        <c:scaling>
          <c:orientation val="minMax"/>
        </c:scaling>
        <c:axPos val="l"/>
        <c:delete val="0"/>
        <c:numFmt formatCode="General" sourceLinked="1"/>
        <c:majorTickMark val="out"/>
        <c:minorTickMark val="in"/>
        <c:tickLblPos val="low"/>
        <c:crossAx val="5931915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360 Degrees</a:t>
            </a:r>
          </a:p>
        </c:rich>
      </c:tx>
      <c:layout/>
      <c:spPr>
        <a:noFill/>
        <a:ln>
          <a:noFill/>
        </a:ln>
      </c:spPr>
    </c:title>
    <c:plotArea>
      <c:layout/>
      <c:scatterChart>
        <c:scatterStyle val="lineMarker"/>
        <c:varyColors val="0"/>
        <c:ser>
          <c:idx val="0"/>
          <c:order val="0"/>
          <c:tx>
            <c:strRef>
              <c:f>Circle!$D$1</c:f>
              <c:strCache>
                <c:ptCount val="1"/>
                <c:pt idx="0">
                  <c:v>LAT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Circle!$C$2:$C$394</c:f>
              <c:numCache>
                <c:ptCount val="3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numCache>
            </c:numRef>
          </c:xVal>
          <c:yVal>
            <c:numRef>
              <c:f>Circle!$D$2:$D$394</c:f>
              <c:numCache>
                <c:ptCount val="3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numCache>
            </c:numRef>
          </c:yVal>
          <c:smooth val="0"/>
        </c:ser>
        <c:axId val="40122302"/>
        <c:axId val="25556399"/>
      </c:scatterChart>
      <c:valAx>
        <c:axId val="40122302"/>
        <c:scaling>
          <c:orientation val="minMax"/>
        </c:scaling>
        <c:axPos val="b"/>
        <c:title>
          <c:tx>
            <c:rich>
              <a:bodyPr vert="horz" rot="0" anchor="ctr"/>
              <a:lstStyle/>
              <a:p>
                <a:pPr algn="ctr">
                  <a:defRPr/>
                </a:pPr>
                <a:r>
                  <a:rPr lang="en-US" cap="none" sz="825" b="1" i="0" u="none" baseline="0">
                    <a:latin typeface="Arial"/>
                    <a:ea typeface="Arial"/>
                    <a:cs typeface="Arial"/>
                  </a:rPr>
                  <a:t>Longitude</a:t>
                </a:r>
              </a:p>
            </c:rich>
          </c:tx>
          <c:layout/>
          <c:overlay val="0"/>
          <c:spPr>
            <a:noFill/>
            <a:ln>
              <a:noFill/>
            </a:ln>
          </c:spPr>
        </c:title>
        <c:majorGridlines/>
        <c:delete val="0"/>
        <c:numFmt formatCode="General" sourceLinked="1"/>
        <c:majorTickMark val="out"/>
        <c:minorTickMark val="none"/>
        <c:tickLblPos val="low"/>
        <c:crossAx val="25556399"/>
        <c:crosses val="autoZero"/>
        <c:crossBetween val="midCat"/>
        <c:dispUnits/>
      </c:valAx>
      <c:valAx>
        <c:axId val="25556399"/>
        <c:scaling>
          <c:orientation val="minMax"/>
        </c:scaling>
        <c:axPos val="l"/>
        <c:title>
          <c:tx>
            <c:rich>
              <a:bodyPr vert="horz" rot="-5400000" anchor="ctr"/>
              <a:lstStyle/>
              <a:p>
                <a:pPr algn="ctr">
                  <a:defRPr/>
                </a:pPr>
                <a:r>
                  <a:rPr lang="en-US" cap="none" sz="825" b="1" i="0" u="none" baseline="0">
                    <a:latin typeface="Arial"/>
                    <a:ea typeface="Arial"/>
                    <a:cs typeface="Arial"/>
                  </a:rPr>
                  <a:t>Latitude</a:t>
                </a:r>
              </a:p>
            </c:rich>
          </c:tx>
          <c:layout/>
          <c:overlay val="0"/>
          <c:spPr>
            <a:noFill/>
            <a:ln>
              <a:noFill/>
            </a:ln>
          </c:spPr>
        </c:title>
        <c:majorGridlines/>
        <c:delete val="0"/>
        <c:numFmt formatCode="General" sourceLinked="1"/>
        <c:majorTickMark val="out"/>
        <c:minorTickMark val="none"/>
        <c:tickLblPos val="low"/>
        <c:crossAx val="4012230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361950</xdr:colOff>
      <xdr:row>2</xdr:row>
      <xdr:rowOff>142875</xdr:rowOff>
    </xdr:from>
    <xdr:ext cx="2743200" cy="2781300"/>
    <xdr:grpSp>
      <xdr:nvGrpSpPr>
        <xdr:cNvPr id="1" name="Group 79"/>
        <xdr:cNvGrpSpPr>
          <a:grpSpLocks noChangeAspect="1"/>
        </xdr:cNvGrpSpPr>
      </xdr:nvGrpSpPr>
      <xdr:grpSpPr>
        <a:xfrm>
          <a:off x="361950" y="1400175"/>
          <a:ext cx="2743200" cy="2781300"/>
          <a:chOff x="0" y="2"/>
          <a:chExt cx="288" cy="292"/>
        </a:xfrm>
        <a:solidFill>
          <a:srgbClr val="FFFFFF"/>
        </a:solidFill>
      </xdr:grpSpPr>
      <xdr:sp>
        <xdr:nvSpPr>
          <xdr:cNvPr id="2" name="Oval 80"/>
          <xdr:cNvSpPr>
            <a:spLocks noChangeAspect="1"/>
          </xdr:cNvSpPr>
        </xdr:nvSpPr>
        <xdr:spPr>
          <a:xfrm>
            <a:off x="96" y="2"/>
            <a:ext cx="96" cy="96"/>
          </a:xfrm>
          <a:prstGeom prst="ellipse">
            <a:avLst/>
          </a:prstGeom>
          <a:solidFill>
            <a:srgbClr val="CCFFCC">
              <a:alpha val="50000"/>
            </a:srgbClr>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Oval 81"/>
          <xdr:cNvSpPr>
            <a:spLocks noChangeAspect="1"/>
          </xdr:cNvSpPr>
        </xdr:nvSpPr>
        <xdr:spPr>
          <a:xfrm>
            <a:off x="192" y="98"/>
            <a:ext cx="96" cy="96"/>
          </a:xfrm>
          <a:prstGeom prst="ellipse">
            <a:avLst/>
          </a:prstGeom>
          <a:solidFill>
            <a:srgbClr val="CCFFCC">
              <a:alpha val="50000"/>
            </a:srgbClr>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Oval 82"/>
          <xdr:cNvSpPr>
            <a:spLocks noChangeAspect="1"/>
          </xdr:cNvSpPr>
        </xdr:nvSpPr>
        <xdr:spPr>
          <a:xfrm>
            <a:off x="96" y="198"/>
            <a:ext cx="96" cy="96"/>
          </a:xfrm>
          <a:prstGeom prst="ellipse">
            <a:avLst/>
          </a:prstGeom>
          <a:solidFill>
            <a:srgbClr val="CCFFCC">
              <a:alpha val="50000"/>
            </a:srgbClr>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Oval 83"/>
          <xdr:cNvSpPr>
            <a:spLocks noChangeAspect="1"/>
          </xdr:cNvSpPr>
        </xdr:nvSpPr>
        <xdr:spPr>
          <a:xfrm>
            <a:off x="96" y="100"/>
            <a:ext cx="96" cy="96"/>
          </a:xfrm>
          <a:prstGeom prst="ellipse">
            <a:avLst/>
          </a:prstGeom>
          <a:solidFill>
            <a:srgbClr val="CCFFFF">
              <a:alpha val="50000"/>
            </a:srgbClr>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84"/>
          <xdr:cNvSpPr>
            <a:spLocks noChangeAspect="1"/>
          </xdr:cNvSpPr>
        </xdr:nvSpPr>
        <xdr:spPr>
          <a:xfrm>
            <a:off x="0" y="100"/>
            <a:ext cx="96" cy="96"/>
          </a:xfrm>
          <a:prstGeom prst="ellipse">
            <a:avLst/>
          </a:prstGeom>
          <a:solidFill>
            <a:srgbClr val="CCFFCC">
              <a:alpha val="50000"/>
            </a:srgbClr>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0</xdr:col>
      <xdr:colOff>514350</xdr:colOff>
      <xdr:row>6</xdr:row>
      <xdr:rowOff>295275</xdr:rowOff>
    </xdr:from>
    <xdr:ext cx="2276475" cy="2200275"/>
    <xdr:grpSp>
      <xdr:nvGrpSpPr>
        <xdr:cNvPr id="7" name="Group 127"/>
        <xdr:cNvGrpSpPr>
          <a:grpSpLocks noChangeAspect="1"/>
        </xdr:cNvGrpSpPr>
      </xdr:nvGrpSpPr>
      <xdr:grpSpPr>
        <a:xfrm>
          <a:off x="514350" y="7458075"/>
          <a:ext cx="2276475" cy="2200275"/>
          <a:chOff x="40" y="745"/>
          <a:chExt cx="239" cy="231"/>
        </a:xfrm>
        <a:solidFill>
          <a:srgbClr val="FFFFFF"/>
        </a:solidFill>
      </xdr:grpSpPr>
      <xdr:sp>
        <xdr:nvSpPr>
          <xdr:cNvPr id="8" name="Oval 87"/>
          <xdr:cNvSpPr>
            <a:spLocks noChangeAspect="1"/>
          </xdr:cNvSpPr>
        </xdr:nvSpPr>
        <xdr:spPr>
          <a:xfrm>
            <a:off x="111" y="811"/>
            <a:ext cx="96" cy="96"/>
          </a:xfrm>
          <a:prstGeom prst="ellipse">
            <a:avLst/>
          </a:prstGeom>
          <a:solidFill>
            <a:srgbClr val="CCFFFF">
              <a:alpha val="50000"/>
            </a:srgbClr>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Oval 88"/>
          <xdr:cNvSpPr>
            <a:spLocks noChangeAspect="1"/>
          </xdr:cNvSpPr>
        </xdr:nvSpPr>
        <xdr:spPr>
          <a:xfrm>
            <a:off x="111" y="745"/>
            <a:ext cx="96" cy="96"/>
          </a:xfrm>
          <a:prstGeom prst="ellipse">
            <a:avLst/>
          </a:prstGeom>
          <a:solidFill>
            <a:srgbClr val="CCFFCC">
              <a:alpha val="50000"/>
            </a:srgbClr>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Oval 89"/>
          <xdr:cNvSpPr>
            <a:spLocks noChangeAspect="1"/>
          </xdr:cNvSpPr>
        </xdr:nvSpPr>
        <xdr:spPr>
          <a:xfrm>
            <a:off x="40" y="813"/>
            <a:ext cx="96" cy="96"/>
          </a:xfrm>
          <a:prstGeom prst="ellipse">
            <a:avLst/>
          </a:prstGeom>
          <a:solidFill>
            <a:srgbClr val="CCFFCC">
              <a:alpha val="50000"/>
            </a:srgbClr>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Oval 90"/>
          <xdr:cNvSpPr>
            <a:spLocks noChangeAspect="1"/>
          </xdr:cNvSpPr>
        </xdr:nvSpPr>
        <xdr:spPr>
          <a:xfrm>
            <a:off x="111" y="880"/>
            <a:ext cx="96" cy="96"/>
          </a:xfrm>
          <a:prstGeom prst="ellipse">
            <a:avLst/>
          </a:prstGeom>
          <a:solidFill>
            <a:srgbClr val="CCFFCC">
              <a:alpha val="50000"/>
            </a:srgbClr>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Oval 91"/>
          <xdr:cNvSpPr>
            <a:spLocks noChangeAspect="1"/>
          </xdr:cNvSpPr>
        </xdr:nvSpPr>
        <xdr:spPr>
          <a:xfrm>
            <a:off x="183" y="813"/>
            <a:ext cx="96" cy="96"/>
          </a:xfrm>
          <a:prstGeom prst="ellipse">
            <a:avLst/>
          </a:prstGeom>
          <a:solidFill>
            <a:srgbClr val="CCFFCC">
              <a:alpha val="50000"/>
            </a:srgbClr>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0</xdr:col>
      <xdr:colOff>923925</xdr:colOff>
      <xdr:row>4</xdr:row>
      <xdr:rowOff>276225</xdr:rowOff>
    </xdr:from>
    <xdr:ext cx="1571625" cy="1866900"/>
    <xdr:grpSp>
      <xdr:nvGrpSpPr>
        <xdr:cNvPr id="13" name="Group 94"/>
        <xdr:cNvGrpSpPr>
          <a:grpSpLocks noChangeAspect="1"/>
        </xdr:cNvGrpSpPr>
      </xdr:nvGrpSpPr>
      <xdr:grpSpPr>
        <a:xfrm>
          <a:off x="923925" y="4829175"/>
          <a:ext cx="1571625" cy="1866900"/>
          <a:chOff x="688" y="52"/>
          <a:chExt cx="193" cy="196"/>
        </a:xfrm>
        <a:solidFill>
          <a:srgbClr val="FFFFFF"/>
        </a:solidFill>
      </xdr:grpSpPr>
      <xdr:sp>
        <xdr:nvSpPr>
          <xdr:cNvPr id="14" name="Oval 95"/>
          <xdr:cNvSpPr>
            <a:spLocks noChangeAspect="1"/>
          </xdr:cNvSpPr>
        </xdr:nvSpPr>
        <xdr:spPr>
          <a:xfrm>
            <a:off x="736" y="102"/>
            <a:ext cx="96" cy="96"/>
          </a:xfrm>
          <a:prstGeom prst="ellipse">
            <a:avLst/>
          </a:prstGeom>
          <a:solidFill>
            <a:srgbClr val="CCFFFF">
              <a:alpha val="50000"/>
            </a:srgbClr>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Oval 96"/>
          <xdr:cNvSpPr>
            <a:spLocks noChangeAspect="1"/>
          </xdr:cNvSpPr>
        </xdr:nvSpPr>
        <xdr:spPr>
          <a:xfrm>
            <a:off x="785" y="103"/>
            <a:ext cx="96" cy="96"/>
          </a:xfrm>
          <a:prstGeom prst="ellipse">
            <a:avLst/>
          </a:prstGeom>
          <a:solidFill>
            <a:srgbClr val="CCFFCC">
              <a:alpha val="50000"/>
            </a:srgbClr>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Oval 97"/>
          <xdr:cNvSpPr>
            <a:spLocks noChangeAspect="1"/>
          </xdr:cNvSpPr>
        </xdr:nvSpPr>
        <xdr:spPr>
          <a:xfrm>
            <a:off x="736" y="52"/>
            <a:ext cx="96" cy="96"/>
          </a:xfrm>
          <a:prstGeom prst="ellipse">
            <a:avLst/>
          </a:prstGeom>
          <a:solidFill>
            <a:srgbClr val="CCFFCC">
              <a:alpha val="50000"/>
            </a:srgbClr>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Oval 98"/>
          <xdr:cNvSpPr>
            <a:spLocks noChangeAspect="1"/>
          </xdr:cNvSpPr>
        </xdr:nvSpPr>
        <xdr:spPr>
          <a:xfrm>
            <a:off x="736" y="152"/>
            <a:ext cx="96" cy="96"/>
          </a:xfrm>
          <a:prstGeom prst="ellipse">
            <a:avLst/>
          </a:prstGeom>
          <a:solidFill>
            <a:srgbClr val="CCFFCC">
              <a:alpha val="50000"/>
            </a:srgbClr>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Oval 99"/>
          <xdr:cNvSpPr>
            <a:spLocks noChangeAspect="1"/>
          </xdr:cNvSpPr>
        </xdr:nvSpPr>
        <xdr:spPr>
          <a:xfrm>
            <a:off x="688" y="102"/>
            <a:ext cx="96" cy="96"/>
          </a:xfrm>
          <a:prstGeom prst="ellipse">
            <a:avLst/>
          </a:prstGeom>
          <a:solidFill>
            <a:srgbClr val="CCFFCC">
              <a:alpha val="50000"/>
            </a:srgbClr>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0</xdr:col>
      <xdr:colOff>152400</xdr:colOff>
      <xdr:row>10</xdr:row>
      <xdr:rowOff>352425</xdr:rowOff>
    </xdr:from>
    <xdr:ext cx="2752725" cy="2514600"/>
    <xdr:grpSp>
      <xdr:nvGrpSpPr>
        <xdr:cNvPr id="19" name="Group 100"/>
        <xdr:cNvGrpSpPr>
          <a:grpSpLocks noChangeAspect="1"/>
        </xdr:cNvGrpSpPr>
      </xdr:nvGrpSpPr>
      <xdr:grpSpPr>
        <a:xfrm>
          <a:off x="152400" y="13716000"/>
          <a:ext cx="2752725" cy="2514600"/>
          <a:chOff x="0" y="416"/>
          <a:chExt cx="289" cy="264"/>
        </a:xfrm>
        <a:solidFill>
          <a:srgbClr val="FFFFFF"/>
        </a:solidFill>
      </xdr:grpSpPr>
      <xdr:sp>
        <xdr:nvSpPr>
          <xdr:cNvPr id="20" name="Oval 101"/>
          <xdr:cNvSpPr>
            <a:spLocks noChangeAspect="1"/>
          </xdr:cNvSpPr>
        </xdr:nvSpPr>
        <xdr:spPr>
          <a:xfrm>
            <a:off x="60" y="463"/>
            <a:ext cx="166" cy="166"/>
          </a:xfrm>
          <a:prstGeom prst="ellipse">
            <a:avLst/>
          </a:prstGeom>
          <a:solidFill>
            <a:srgbClr val="CCFFFF">
              <a:alpha val="50000"/>
            </a:srgbClr>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Oval 102"/>
          <xdr:cNvSpPr>
            <a:spLocks noChangeAspect="1"/>
          </xdr:cNvSpPr>
        </xdr:nvSpPr>
        <xdr:spPr>
          <a:xfrm>
            <a:off x="0" y="500"/>
            <a:ext cx="96" cy="96"/>
          </a:xfrm>
          <a:prstGeom prst="ellipse">
            <a:avLst/>
          </a:prstGeom>
          <a:solidFill>
            <a:srgbClr val="CCFFCC">
              <a:alpha val="50000"/>
            </a:srgbClr>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Oval 103"/>
          <xdr:cNvSpPr>
            <a:spLocks noChangeAspect="1"/>
          </xdr:cNvSpPr>
        </xdr:nvSpPr>
        <xdr:spPr>
          <a:xfrm>
            <a:off x="46" y="416"/>
            <a:ext cx="96" cy="96"/>
          </a:xfrm>
          <a:prstGeom prst="ellipse">
            <a:avLst/>
          </a:prstGeom>
          <a:solidFill>
            <a:srgbClr val="CCFFCC">
              <a:alpha val="50000"/>
            </a:srgbClr>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Oval 104"/>
          <xdr:cNvSpPr>
            <a:spLocks noChangeAspect="1"/>
          </xdr:cNvSpPr>
        </xdr:nvSpPr>
        <xdr:spPr>
          <a:xfrm>
            <a:off x="193" y="501"/>
            <a:ext cx="96" cy="96"/>
          </a:xfrm>
          <a:prstGeom prst="ellipse">
            <a:avLst/>
          </a:prstGeom>
          <a:solidFill>
            <a:srgbClr val="CCFFCC">
              <a:alpha val="50000"/>
            </a:srgbClr>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Oval 105"/>
          <xdr:cNvSpPr>
            <a:spLocks noChangeAspect="1"/>
          </xdr:cNvSpPr>
        </xdr:nvSpPr>
        <xdr:spPr>
          <a:xfrm>
            <a:off x="143" y="416"/>
            <a:ext cx="96" cy="96"/>
          </a:xfrm>
          <a:prstGeom prst="ellipse">
            <a:avLst/>
          </a:prstGeom>
          <a:solidFill>
            <a:srgbClr val="CCFFCC">
              <a:alpha val="50000"/>
            </a:srgbClr>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Oval 106"/>
          <xdr:cNvSpPr>
            <a:spLocks noChangeAspect="1"/>
          </xdr:cNvSpPr>
        </xdr:nvSpPr>
        <xdr:spPr>
          <a:xfrm>
            <a:off x="47" y="584"/>
            <a:ext cx="96" cy="96"/>
          </a:xfrm>
          <a:prstGeom prst="ellipse">
            <a:avLst/>
          </a:prstGeom>
          <a:solidFill>
            <a:srgbClr val="CCFFCC">
              <a:alpha val="50000"/>
            </a:srgbClr>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Oval 107"/>
          <xdr:cNvSpPr>
            <a:spLocks noChangeAspect="1"/>
          </xdr:cNvSpPr>
        </xdr:nvSpPr>
        <xdr:spPr>
          <a:xfrm>
            <a:off x="145" y="583"/>
            <a:ext cx="96" cy="96"/>
          </a:xfrm>
          <a:prstGeom prst="ellipse">
            <a:avLst/>
          </a:prstGeom>
          <a:solidFill>
            <a:srgbClr val="CCFFCC">
              <a:alpha val="50000"/>
            </a:srgbClr>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0</xdr:col>
      <xdr:colOff>666750</xdr:colOff>
      <xdr:row>12</xdr:row>
      <xdr:rowOff>161925</xdr:rowOff>
    </xdr:from>
    <xdr:ext cx="1571625" cy="1438275"/>
    <xdr:grpSp>
      <xdr:nvGrpSpPr>
        <xdr:cNvPr id="27" name="Group 108"/>
        <xdr:cNvGrpSpPr>
          <a:grpSpLocks noChangeAspect="1"/>
        </xdr:cNvGrpSpPr>
      </xdr:nvGrpSpPr>
      <xdr:grpSpPr>
        <a:xfrm>
          <a:off x="666750" y="16792575"/>
          <a:ext cx="1571625" cy="1438275"/>
          <a:chOff x="316" y="416"/>
          <a:chExt cx="289" cy="264"/>
        </a:xfrm>
        <a:solidFill>
          <a:srgbClr val="FFFFFF"/>
        </a:solidFill>
      </xdr:grpSpPr>
      <xdr:sp>
        <xdr:nvSpPr>
          <xdr:cNvPr id="28" name="Oval 109"/>
          <xdr:cNvSpPr>
            <a:spLocks noChangeAspect="1"/>
          </xdr:cNvSpPr>
        </xdr:nvSpPr>
        <xdr:spPr>
          <a:xfrm>
            <a:off x="376" y="463"/>
            <a:ext cx="166" cy="166"/>
          </a:xfrm>
          <a:prstGeom prst="ellipse">
            <a:avLst/>
          </a:prstGeom>
          <a:solidFill>
            <a:srgbClr val="CCFFFF">
              <a:alpha val="50000"/>
            </a:srgbClr>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Oval 110"/>
          <xdr:cNvSpPr>
            <a:spLocks noChangeAspect="1"/>
          </xdr:cNvSpPr>
        </xdr:nvSpPr>
        <xdr:spPr>
          <a:xfrm>
            <a:off x="316" y="500"/>
            <a:ext cx="96" cy="96"/>
          </a:xfrm>
          <a:prstGeom prst="ellipse">
            <a:avLst/>
          </a:prstGeom>
          <a:solidFill>
            <a:srgbClr val="CCFFCC">
              <a:alpha val="50000"/>
            </a:srgbClr>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Oval 111"/>
          <xdr:cNvSpPr>
            <a:spLocks noChangeAspect="1"/>
          </xdr:cNvSpPr>
        </xdr:nvSpPr>
        <xdr:spPr>
          <a:xfrm>
            <a:off x="362" y="416"/>
            <a:ext cx="96" cy="96"/>
          </a:xfrm>
          <a:prstGeom prst="ellipse">
            <a:avLst/>
          </a:prstGeom>
          <a:solidFill>
            <a:srgbClr val="CCFFCC">
              <a:alpha val="50000"/>
            </a:srgbClr>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Oval 112"/>
          <xdr:cNvSpPr>
            <a:spLocks noChangeAspect="1"/>
          </xdr:cNvSpPr>
        </xdr:nvSpPr>
        <xdr:spPr>
          <a:xfrm>
            <a:off x="509" y="501"/>
            <a:ext cx="96" cy="96"/>
          </a:xfrm>
          <a:prstGeom prst="ellipse">
            <a:avLst/>
          </a:prstGeom>
          <a:solidFill>
            <a:srgbClr val="CCFFCC">
              <a:alpha val="50000"/>
            </a:srgbClr>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Oval 113"/>
          <xdr:cNvSpPr>
            <a:spLocks noChangeAspect="1"/>
          </xdr:cNvSpPr>
        </xdr:nvSpPr>
        <xdr:spPr>
          <a:xfrm>
            <a:off x="459" y="416"/>
            <a:ext cx="96" cy="96"/>
          </a:xfrm>
          <a:prstGeom prst="ellipse">
            <a:avLst/>
          </a:prstGeom>
          <a:solidFill>
            <a:srgbClr val="CCFFCC">
              <a:alpha val="50000"/>
            </a:srgbClr>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Oval 114"/>
          <xdr:cNvSpPr>
            <a:spLocks noChangeAspect="1"/>
          </xdr:cNvSpPr>
        </xdr:nvSpPr>
        <xdr:spPr>
          <a:xfrm>
            <a:off x="363" y="584"/>
            <a:ext cx="96" cy="96"/>
          </a:xfrm>
          <a:prstGeom prst="ellipse">
            <a:avLst/>
          </a:prstGeom>
          <a:solidFill>
            <a:srgbClr val="CCFFCC">
              <a:alpha val="50000"/>
            </a:srgbClr>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Oval 115"/>
          <xdr:cNvSpPr>
            <a:spLocks noChangeAspect="1"/>
          </xdr:cNvSpPr>
        </xdr:nvSpPr>
        <xdr:spPr>
          <a:xfrm>
            <a:off x="461" y="583"/>
            <a:ext cx="96" cy="96"/>
          </a:xfrm>
          <a:prstGeom prst="ellipse">
            <a:avLst/>
          </a:prstGeom>
          <a:solidFill>
            <a:srgbClr val="CCFFCC">
              <a:alpha val="50000"/>
            </a:srgbClr>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0</xdr:col>
      <xdr:colOff>238125</xdr:colOff>
      <xdr:row>8</xdr:row>
      <xdr:rowOff>314325</xdr:rowOff>
    </xdr:from>
    <xdr:ext cx="2752725" cy="2514600"/>
    <xdr:grpSp>
      <xdr:nvGrpSpPr>
        <xdr:cNvPr id="35" name="Group 128"/>
        <xdr:cNvGrpSpPr>
          <a:grpSpLocks noChangeAspect="1"/>
        </xdr:cNvGrpSpPr>
      </xdr:nvGrpSpPr>
      <xdr:grpSpPr>
        <a:xfrm>
          <a:off x="238125" y="10410825"/>
          <a:ext cx="2752725" cy="2514600"/>
          <a:chOff x="15" y="1099"/>
          <a:chExt cx="289" cy="264"/>
        </a:xfrm>
        <a:solidFill>
          <a:srgbClr val="FFFFFF"/>
        </a:solidFill>
      </xdr:grpSpPr>
      <xdr:sp>
        <xdr:nvSpPr>
          <xdr:cNvPr id="36" name="Oval 119"/>
          <xdr:cNvSpPr>
            <a:spLocks noChangeAspect="1"/>
          </xdr:cNvSpPr>
        </xdr:nvSpPr>
        <xdr:spPr>
          <a:xfrm>
            <a:off x="15" y="1183"/>
            <a:ext cx="96" cy="96"/>
          </a:xfrm>
          <a:prstGeom prst="ellipse">
            <a:avLst/>
          </a:prstGeom>
          <a:solidFill>
            <a:srgbClr val="CCFFCC">
              <a:alpha val="50000"/>
            </a:srgbClr>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Oval 120"/>
          <xdr:cNvSpPr>
            <a:spLocks noChangeAspect="1"/>
          </xdr:cNvSpPr>
        </xdr:nvSpPr>
        <xdr:spPr>
          <a:xfrm>
            <a:off x="61" y="1099"/>
            <a:ext cx="96" cy="96"/>
          </a:xfrm>
          <a:prstGeom prst="ellipse">
            <a:avLst/>
          </a:prstGeom>
          <a:solidFill>
            <a:srgbClr val="CCFFCC">
              <a:alpha val="50000"/>
            </a:srgbClr>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Oval 121"/>
          <xdr:cNvSpPr>
            <a:spLocks noChangeAspect="1"/>
          </xdr:cNvSpPr>
        </xdr:nvSpPr>
        <xdr:spPr>
          <a:xfrm>
            <a:off x="208" y="1184"/>
            <a:ext cx="96" cy="96"/>
          </a:xfrm>
          <a:prstGeom prst="ellipse">
            <a:avLst/>
          </a:prstGeom>
          <a:solidFill>
            <a:srgbClr val="CCFFCC">
              <a:alpha val="50000"/>
            </a:srgbClr>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Oval 122"/>
          <xdr:cNvSpPr>
            <a:spLocks noChangeAspect="1"/>
          </xdr:cNvSpPr>
        </xdr:nvSpPr>
        <xdr:spPr>
          <a:xfrm>
            <a:off x="158" y="1099"/>
            <a:ext cx="96" cy="96"/>
          </a:xfrm>
          <a:prstGeom prst="ellipse">
            <a:avLst/>
          </a:prstGeom>
          <a:solidFill>
            <a:srgbClr val="CCFFCC">
              <a:alpha val="50000"/>
            </a:srgbClr>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Oval 123"/>
          <xdr:cNvSpPr>
            <a:spLocks noChangeAspect="1"/>
          </xdr:cNvSpPr>
        </xdr:nvSpPr>
        <xdr:spPr>
          <a:xfrm>
            <a:off x="62" y="1267"/>
            <a:ext cx="96" cy="96"/>
          </a:xfrm>
          <a:prstGeom prst="ellipse">
            <a:avLst/>
          </a:prstGeom>
          <a:solidFill>
            <a:srgbClr val="CCFFCC">
              <a:alpha val="50000"/>
            </a:srgbClr>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Oval 124"/>
          <xdr:cNvSpPr>
            <a:spLocks noChangeAspect="1"/>
          </xdr:cNvSpPr>
        </xdr:nvSpPr>
        <xdr:spPr>
          <a:xfrm>
            <a:off x="160" y="1266"/>
            <a:ext cx="96" cy="96"/>
          </a:xfrm>
          <a:prstGeom prst="ellipse">
            <a:avLst/>
          </a:prstGeom>
          <a:solidFill>
            <a:srgbClr val="CCFFCC">
              <a:alpha val="50000"/>
            </a:srgbClr>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Oval 126"/>
          <xdr:cNvSpPr>
            <a:spLocks noChangeAspect="1"/>
          </xdr:cNvSpPr>
        </xdr:nvSpPr>
        <xdr:spPr>
          <a:xfrm>
            <a:off x="110" y="1183"/>
            <a:ext cx="96" cy="96"/>
          </a:xfrm>
          <a:prstGeom prst="ellipse">
            <a:avLst/>
          </a:prstGeom>
          <a:solidFill>
            <a:srgbClr val="CCFFFF">
              <a:alpha val="50000"/>
            </a:srgbClr>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twoCellAnchor editAs="oneCell">
    <xdr:from>
      <xdr:col>4</xdr:col>
      <xdr:colOff>1400175</xdr:colOff>
      <xdr:row>8</xdr:row>
      <xdr:rowOff>895350</xdr:rowOff>
    </xdr:from>
    <xdr:to>
      <xdr:col>4</xdr:col>
      <xdr:colOff>2676525</xdr:colOff>
      <xdr:row>8</xdr:row>
      <xdr:rowOff>2181225</xdr:rowOff>
    </xdr:to>
    <xdr:pic>
      <xdr:nvPicPr>
        <xdr:cNvPr id="43" name="Picture 129"/>
        <xdr:cNvPicPr preferRelativeResize="1">
          <a:picLocks noChangeAspect="1"/>
        </xdr:cNvPicPr>
      </xdr:nvPicPr>
      <xdr:blipFill>
        <a:blip r:embed="rId1"/>
        <a:stretch>
          <a:fillRect/>
        </a:stretch>
      </xdr:blipFill>
      <xdr:spPr>
        <a:xfrm>
          <a:off x="5476875" y="10991850"/>
          <a:ext cx="127635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7</xdr:col>
      <xdr:colOff>590550</xdr:colOff>
      <xdr:row>0</xdr:row>
      <xdr:rowOff>0</xdr:rowOff>
    </xdr:to>
    <xdr:graphicFrame>
      <xdr:nvGraphicFramePr>
        <xdr:cNvPr id="1" name="Chart 1"/>
        <xdr:cNvGraphicFramePr/>
      </xdr:nvGraphicFramePr>
      <xdr:xfrm>
        <a:off x="4210050" y="0"/>
        <a:ext cx="5981700"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xdr:row>
      <xdr:rowOff>0</xdr:rowOff>
    </xdr:from>
    <xdr:to>
      <xdr:col>2</xdr:col>
      <xdr:colOff>0</xdr:colOff>
      <xdr:row>2</xdr:row>
      <xdr:rowOff>0</xdr:rowOff>
    </xdr:to>
    <xdr:graphicFrame>
      <xdr:nvGraphicFramePr>
        <xdr:cNvPr id="2" name="Chart 6"/>
        <xdr:cNvGraphicFramePr/>
      </xdr:nvGraphicFramePr>
      <xdr:xfrm>
        <a:off x="247650" y="161925"/>
        <a:ext cx="3714750" cy="3810000"/>
      </xdr:xfrm>
      <a:graphic>
        <a:graphicData uri="http://schemas.openxmlformats.org/drawingml/2006/chart">
          <c:chart xmlns:c="http://schemas.openxmlformats.org/drawingml/2006/chart" r:id="rId2"/>
        </a:graphicData>
      </a:graphic>
    </xdr:graphicFrame>
    <xdr:clientData/>
  </xdr:twoCellAnchor>
  <xdr:twoCellAnchor>
    <xdr:from>
      <xdr:col>3</xdr:col>
      <xdr:colOff>0</xdr:colOff>
      <xdr:row>1</xdr:row>
      <xdr:rowOff>19050</xdr:rowOff>
    </xdr:from>
    <xdr:to>
      <xdr:col>3</xdr:col>
      <xdr:colOff>3705225</xdr:colOff>
      <xdr:row>2</xdr:row>
      <xdr:rowOff>0</xdr:rowOff>
    </xdr:to>
    <xdr:graphicFrame>
      <xdr:nvGraphicFramePr>
        <xdr:cNvPr id="3" name="Chart 7"/>
        <xdr:cNvGraphicFramePr/>
      </xdr:nvGraphicFramePr>
      <xdr:xfrm>
        <a:off x="4210050" y="180975"/>
        <a:ext cx="3705225" cy="379095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3</xdr:row>
      <xdr:rowOff>0</xdr:rowOff>
    </xdr:from>
    <xdr:to>
      <xdr:col>2</xdr:col>
      <xdr:colOff>0</xdr:colOff>
      <xdr:row>4</xdr:row>
      <xdr:rowOff>9525</xdr:rowOff>
    </xdr:to>
    <xdr:graphicFrame>
      <xdr:nvGraphicFramePr>
        <xdr:cNvPr id="4" name="Chart 8"/>
        <xdr:cNvGraphicFramePr/>
      </xdr:nvGraphicFramePr>
      <xdr:xfrm>
        <a:off x="247650" y="4133850"/>
        <a:ext cx="3714750" cy="3819525"/>
      </xdr:xfrm>
      <a:graphic>
        <a:graphicData uri="http://schemas.openxmlformats.org/drawingml/2006/chart">
          <c:chart xmlns:c="http://schemas.openxmlformats.org/drawingml/2006/chart" r:id="rId4"/>
        </a:graphicData>
      </a:graphic>
    </xdr:graphicFrame>
    <xdr:clientData/>
  </xdr:twoCellAnchor>
  <xdr:twoCellAnchor>
    <xdr:from>
      <xdr:col>3</xdr:col>
      <xdr:colOff>0</xdr:colOff>
      <xdr:row>3</xdr:row>
      <xdr:rowOff>0</xdr:rowOff>
    </xdr:from>
    <xdr:to>
      <xdr:col>4</xdr:col>
      <xdr:colOff>0</xdr:colOff>
      <xdr:row>4</xdr:row>
      <xdr:rowOff>0</xdr:rowOff>
    </xdr:to>
    <xdr:graphicFrame>
      <xdr:nvGraphicFramePr>
        <xdr:cNvPr id="5" name="Chart 9"/>
        <xdr:cNvGraphicFramePr/>
      </xdr:nvGraphicFramePr>
      <xdr:xfrm>
        <a:off x="4210050" y="4133850"/>
        <a:ext cx="3714750" cy="3810000"/>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5</xdr:row>
      <xdr:rowOff>19050</xdr:rowOff>
    </xdr:from>
    <xdr:to>
      <xdr:col>2</xdr:col>
      <xdr:colOff>9525</xdr:colOff>
      <xdr:row>6</xdr:row>
      <xdr:rowOff>9525</xdr:rowOff>
    </xdr:to>
    <xdr:graphicFrame>
      <xdr:nvGraphicFramePr>
        <xdr:cNvPr id="6" name="Chart 10"/>
        <xdr:cNvGraphicFramePr/>
      </xdr:nvGraphicFramePr>
      <xdr:xfrm>
        <a:off x="257175" y="8124825"/>
        <a:ext cx="3714750" cy="3800475"/>
      </xdr:xfrm>
      <a:graphic>
        <a:graphicData uri="http://schemas.openxmlformats.org/drawingml/2006/chart">
          <c:chart xmlns:c="http://schemas.openxmlformats.org/drawingml/2006/chart" r:id="rId6"/>
        </a:graphicData>
      </a:graphic>
    </xdr:graphicFrame>
    <xdr:clientData/>
  </xdr:twoCellAnchor>
  <xdr:twoCellAnchor>
    <xdr:from>
      <xdr:col>3</xdr:col>
      <xdr:colOff>0</xdr:colOff>
      <xdr:row>5</xdr:row>
      <xdr:rowOff>19050</xdr:rowOff>
    </xdr:from>
    <xdr:to>
      <xdr:col>4</xdr:col>
      <xdr:colOff>0</xdr:colOff>
      <xdr:row>6</xdr:row>
      <xdr:rowOff>0</xdr:rowOff>
    </xdr:to>
    <xdr:graphicFrame>
      <xdr:nvGraphicFramePr>
        <xdr:cNvPr id="7" name="Chart 11"/>
        <xdr:cNvGraphicFramePr/>
      </xdr:nvGraphicFramePr>
      <xdr:xfrm>
        <a:off x="4210050" y="8124825"/>
        <a:ext cx="3714750" cy="3790950"/>
      </xdr:xfrm>
      <a:graphic>
        <a:graphicData uri="http://schemas.openxmlformats.org/drawingml/2006/chart">
          <c:chart xmlns:c="http://schemas.openxmlformats.org/drawingml/2006/chart" r:id="rId7"/>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2</xdr:row>
      <xdr:rowOff>0</xdr:rowOff>
    </xdr:from>
    <xdr:to>
      <xdr:col>5</xdr:col>
      <xdr:colOff>4762500</xdr:colOff>
      <xdr:row>42</xdr:row>
      <xdr:rowOff>0</xdr:rowOff>
    </xdr:to>
    <xdr:graphicFrame>
      <xdr:nvGraphicFramePr>
        <xdr:cNvPr id="1" name="Chart 1"/>
        <xdr:cNvGraphicFramePr/>
      </xdr:nvGraphicFramePr>
      <xdr:xfrm>
        <a:off x="3686175" y="419100"/>
        <a:ext cx="4772025" cy="6477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E35"/>
  <sheetViews>
    <sheetView tabSelected="1" zoomScaleSheetLayoutView="50" workbookViewId="0" topLeftCell="A1">
      <pane ySplit="1" topLeftCell="BM2" activePane="bottomLeft" state="frozen"/>
      <selection pane="topLeft" activeCell="A1" sqref="A1"/>
      <selection pane="bottomLeft" activeCell="A1" sqref="A1:E1"/>
    </sheetView>
  </sheetViews>
  <sheetFormatPr defaultColWidth="9.140625" defaultRowHeight="12.75"/>
  <cols>
    <col min="1" max="1" width="51.28125" style="0" customWidth="1"/>
    <col min="2" max="4" width="3.28125" style="2" customWidth="1"/>
    <col min="5" max="5" width="65.140625" style="0" customWidth="1"/>
  </cols>
  <sheetData>
    <row r="1" spans="1:5" ht="85.5" customHeight="1">
      <c r="A1" s="81" t="s">
        <v>3</v>
      </c>
      <c r="B1" s="81"/>
      <c r="C1" s="81"/>
      <c r="D1" s="81"/>
      <c r="E1" s="81"/>
    </row>
    <row r="2" ht="13.5" thickBot="1"/>
    <row r="3" spans="1:5" ht="246" customHeight="1" thickBot="1">
      <c r="A3" s="4"/>
      <c r="C3" s="3"/>
      <c r="E3" s="5" t="s">
        <v>0</v>
      </c>
    </row>
    <row r="4" spans="1:3" ht="13.5" thickBot="1">
      <c r="A4" s="1"/>
      <c r="C4" s="3"/>
    </row>
    <row r="5" spans="1:5" ht="192" customHeight="1" thickBot="1">
      <c r="A5" s="4"/>
      <c r="C5" s="3"/>
      <c r="E5" s="5" t="s">
        <v>50</v>
      </c>
    </row>
    <row r="6" ht="13.5" thickBot="1">
      <c r="C6" s="3"/>
    </row>
    <row r="7" spans="1:5" ht="217.5" customHeight="1" thickBot="1">
      <c r="A7" s="4"/>
      <c r="C7" s="3"/>
      <c r="E7" s="5" t="s">
        <v>2</v>
      </c>
    </row>
    <row r="8" ht="13.5" thickBot="1"/>
    <row r="9" spans="1:5" ht="243.75" customHeight="1" thickBot="1">
      <c r="A9" s="4"/>
      <c r="C9" s="3"/>
      <c r="E9" s="5" t="s">
        <v>51</v>
      </c>
    </row>
    <row r="10" ht="13.5" thickBot="1">
      <c r="C10" s="3"/>
    </row>
    <row r="11" spans="1:5" ht="243.75" customHeight="1" thickBot="1">
      <c r="A11" s="4"/>
      <c r="C11" s="3"/>
      <c r="E11" s="5" t="s">
        <v>52</v>
      </c>
    </row>
    <row r="12" ht="13.5" thickBot="1">
      <c r="C12" s="3"/>
    </row>
    <row r="13" spans="1:5" ht="142.5" customHeight="1" thickBot="1">
      <c r="A13" s="4"/>
      <c r="C13" s="3"/>
      <c r="E13" s="5" t="s">
        <v>1</v>
      </c>
    </row>
    <row r="15" spans="1:5" ht="12.75" customHeight="1">
      <c r="A15" s="80" t="s">
        <v>49</v>
      </c>
      <c r="B15" s="80"/>
      <c r="C15" s="80"/>
      <c r="D15" s="80"/>
      <c r="E15" s="80"/>
    </row>
    <row r="16" spans="1:5" ht="12.75">
      <c r="A16" s="80"/>
      <c r="B16" s="80"/>
      <c r="C16" s="80"/>
      <c r="D16" s="80"/>
      <c r="E16" s="80"/>
    </row>
    <row r="17" spans="1:5" ht="12.75">
      <c r="A17" s="80"/>
      <c r="B17" s="80"/>
      <c r="C17" s="80"/>
      <c r="D17" s="80"/>
      <c r="E17" s="80"/>
    </row>
    <row r="18" spans="1:5" ht="12.75">
      <c r="A18" s="80"/>
      <c r="B18" s="80"/>
      <c r="C18" s="80"/>
      <c r="D18" s="80"/>
      <c r="E18" s="80"/>
    </row>
    <row r="19" spans="1:5" ht="12.75">
      <c r="A19" s="80"/>
      <c r="B19" s="80"/>
      <c r="C19" s="80"/>
      <c r="D19" s="80"/>
      <c r="E19" s="80"/>
    </row>
    <row r="20" spans="1:5" ht="12.75">
      <c r="A20" s="80"/>
      <c r="B20" s="80"/>
      <c r="C20" s="80"/>
      <c r="D20" s="80"/>
      <c r="E20" s="80"/>
    </row>
    <row r="21" spans="1:5" ht="12.75">
      <c r="A21" s="80"/>
      <c r="B21" s="80"/>
      <c r="C21" s="80"/>
      <c r="D21" s="80"/>
      <c r="E21" s="80"/>
    </row>
    <row r="22" spans="1:5" ht="12.75">
      <c r="A22" s="80"/>
      <c r="B22" s="80"/>
      <c r="C22" s="80"/>
      <c r="D22" s="80"/>
      <c r="E22" s="80"/>
    </row>
    <row r="23" spans="1:5" ht="12.75">
      <c r="A23" s="80"/>
      <c r="B23" s="80"/>
      <c r="C23" s="80"/>
      <c r="D23" s="80"/>
      <c r="E23" s="80"/>
    </row>
    <row r="24" spans="1:5" ht="12.75">
      <c r="A24" s="80"/>
      <c r="B24" s="80"/>
      <c r="C24" s="80"/>
      <c r="D24" s="80"/>
      <c r="E24" s="80"/>
    </row>
    <row r="25" spans="1:5" ht="12.75">
      <c r="A25" s="80"/>
      <c r="B25" s="80"/>
      <c r="C25" s="80"/>
      <c r="D25" s="80"/>
      <c r="E25" s="80"/>
    </row>
    <row r="26" spans="1:5" ht="12.75">
      <c r="A26" s="80"/>
      <c r="B26" s="80"/>
      <c r="C26" s="80"/>
      <c r="D26" s="80"/>
      <c r="E26" s="80"/>
    </row>
    <row r="27" spans="1:5" ht="12.75">
      <c r="A27" s="80"/>
      <c r="B27" s="80"/>
      <c r="C27" s="80"/>
      <c r="D27" s="80"/>
      <c r="E27" s="80"/>
    </row>
    <row r="28" spans="1:5" ht="12.75">
      <c r="A28" s="80"/>
      <c r="B28" s="80"/>
      <c r="C28" s="80"/>
      <c r="D28" s="80"/>
      <c r="E28" s="80"/>
    </row>
    <row r="29" spans="1:5" ht="12.75">
      <c r="A29" s="80"/>
      <c r="B29" s="80"/>
      <c r="C29" s="80"/>
      <c r="D29" s="80"/>
      <c r="E29" s="80"/>
    </row>
    <row r="30" spans="1:5" ht="12.75">
      <c r="A30" s="80"/>
      <c r="B30" s="80"/>
      <c r="C30" s="80"/>
      <c r="D30" s="80"/>
      <c r="E30" s="80"/>
    </row>
    <row r="31" spans="1:5" ht="12.75">
      <c r="A31" s="80"/>
      <c r="B31" s="80"/>
      <c r="C31" s="80"/>
      <c r="D31" s="80"/>
      <c r="E31" s="80"/>
    </row>
    <row r="32" spans="1:5" ht="12.75">
      <c r="A32" s="80"/>
      <c r="B32" s="80"/>
      <c r="C32" s="80"/>
      <c r="D32" s="80"/>
      <c r="E32" s="80"/>
    </row>
    <row r="33" spans="1:5" ht="12.75">
      <c r="A33" s="80"/>
      <c r="B33" s="80"/>
      <c r="C33" s="80"/>
      <c r="D33" s="80"/>
      <c r="E33" s="80"/>
    </row>
    <row r="35" spans="1:5" ht="54.75" customHeight="1">
      <c r="A35" s="82" t="s">
        <v>48</v>
      </c>
      <c r="B35" s="83"/>
      <c r="C35" s="83"/>
      <c r="D35" s="83"/>
      <c r="E35" s="83"/>
    </row>
  </sheetData>
  <sheetProtection password="FC29" sheet="1" objects="1" scenarios="1"/>
  <mergeCells count="3">
    <mergeCell ref="A15:E33"/>
    <mergeCell ref="A1:E1"/>
    <mergeCell ref="A35:E35"/>
  </mergeCells>
  <printOptions horizontalCentered="1" verticalCentered="1"/>
  <pageMargins left="0.5" right="0.5" top="0.5" bottom="0.5" header="0.5" footer="0.5"/>
  <pageSetup fitToHeight="0" fitToWidth="1" horizontalDpi="600" verticalDpi="600" orientation="portrait" scale="77" r:id="rId2"/>
  <headerFooter alignWithMargins="0">
    <oddFooter>&amp;RPage &amp;P of &amp;N</oddFooter>
  </headerFooter>
  <rowBreaks count="2" manualBreakCount="2">
    <brk id="7" max="255" man="1"/>
    <brk id="13" max="255" man="1"/>
  </rowBreaks>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N16"/>
  <sheetViews>
    <sheetView workbookViewId="0" topLeftCell="A1">
      <selection activeCell="D8" sqref="D8"/>
    </sheetView>
  </sheetViews>
  <sheetFormatPr defaultColWidth="9.140625" defaultRowHeight="12.75"/>
  <cols>
    <col min="1" max="1" width="22.140625" style="0" bestFit="1" customWidth="1"/>
    <col min="2" max="2" width="9.57421875" style="0" bestFit="1" customWidth="1"/>
    <col min="3" max="3" width="6.57421875" style="0" customWidth="1"/>
    <col min="4" max="4" width="13.421875" style="0" bestFit="1" customWidth="1"/>
    <col min="5" max="5" width="2.7109375" style="0" customWidth="1"/>
    <col min="6" max="9" width="10.7109375" style="0" hidden="1" customWidth="1"/>
    <col min="10" max="13" width="10.7109375" style="0" customWidth="1"/>
  </cols>
  <sheetData>
    <row r="1" spans="1:9" ht="34.5" customHeight="1">
      <c r="A1" s="84" t="s">
        <v>24</v>
      </c>
      <c r="B1" s="84"/>
      <c r="C1" s="84"/>
      <c r="D1" s="84"/>
      <c r="E1" s="22"/>
      <c r="F1" s="30" t="s">
        <v>31</v>
      </c>
      <c r="G1" s="30" t="s">
        <v>32</v>
      </c>
      <c r="H1" s="30" t="s">
        <v>33</v>
      </c>
      <c r="I1" s="30" t="s">
        <v>34</v>
      </c>
    </row>
    <row r="2" spans="1:9" ht="12.75" customHeight="1">
      <c r="A2" s="31"/>
      <c r="B2" s="31"/>
      <c r="C2" s="31"/>
      <c r="D2" s="31"/>
      <c r="E2" s="22"/>
      <c r="F2" s="22"/>
      <c r="G2" s="22"/>
      <c r="H2" s="22"/>
      <c r="I2" s="22"/>
    </row>
    <row r="3" spans="1:9" ht="26.25">
      <c r="A3" s="20" t="s">
        <v>5</v>
      </c>
      <c r="B3" s="35">
        <v>32</v>
      </c>
      <c r="C3" s="21" t="s">
        <v>23</v>
      </c>
      <c r="D3" s="36">
        <v>58.692</v>
      </c>
      <c r="E3" s="21" t="s">
        <v>22</v>
      </c>
      <c r="F3" s="30" t="b">
        <f>B3&gt;0</f>
        <v>1</v>
      </c>
      <c r="G3" s="19">
        <f>ABS(B3)+(D3/60)</f>
        <v>32.9782</v>
      </c>
      <c r="H3" s="30" t="str">
        <f>IF(F3,"North","South")</f>
        <v>North</v>
      </c>
      <c r="I3" s="18">
        <f>IF(F3,G3,-G3)</f>
        <v>32.9782</v>
      </c>
    </row>
    <row r="4" spans="1:9" ht="26.25">
      <c r="A4" s="20" t="s">
        <v>4</v>
      </c>
      <c r="B4" s="35">
        <v>-96</v>
      </c>
      <c r="C4" s="21" t="s">
        <v>23</v>
      </c>
      <c r="D4" s="36">
        <v>44.884</v>
      </c>
      <c r="E4" s="21" t="s">
        <v>22</v>
      </c>
      <c r="F4" s="30" t="b">
        <f>B4&gt;0</f>
        <v>0</v>
      </c>
      <c r="G4" s="19">
        <f>ABS(B4)+(D4/60)</f>
        <v>96.74806666666667</v>
      </c>
      <c r="H4" s="30" t="str">
        <f>IF(F4,"East","West")</f>
        <v>West</v>
      </c>
      <c r="I4" s="18">
        <f>IF(F4,G4,-G4)</f>
        <v>-96.74806666666667</v>
      </c>
    </row>
    <row r="5" spans="1:14" ht="12.75">
      <c r="A5" s="32"/>
      <c r="B5" s="22"/>
      <c r="C5" s="22"/>
      <c r="D5" s="22"/>
      <c r="E5" s="23"/>
      <c r="F5" s="22"/>
      <c r="G5" s="22"/>
      <c r="H5" s="22"/>
      <c r="I5" s="22"/>
      <c r="N5" s="1"/>
    </row>
    <row r="6" spans="1:14" ht="34.5" customHeight="1">
      <c r="A6" s="84" t="s">
        <v>25</v>
      </c>
      <c r="B6" s="84"/>
      <c r="C6" s="84"/>
      <c r="D6" s="84"/>
      <c r="E6" s="23"/>
      <c r="F6" s="22"/>
      <c r="G6" s="22"/>
      <c r="H6" s="22"/>
      <c r="I6" s="22"/>
      <c r="N6" s="1"/>
    </row>
    <row r="7" spans="1:14" ht="12.75">
      <c r="A7" s="32"/>
      <c r="B7" s="22"/>
      <c r="C7" s="22"/>
      <c r="D7" s="22"/>
      <c r="E7" s="23"/>
      <c r="F7" s="22"/>
      <c r="G7" s="22"/>
      <c r="H7" s="22"/>
      <c r="I7" s="22"/>
      <c r="N7" s="1"/>
    </row>
    <row r="8" spans="1:9" ht="26.25">
      <c r="A8" s="20" t="s">
        <v>6</v>
      </c>
      <c r="B8" s="34">
        <v>5</v>
      </c>
      <c r="C8" s="21" t="s">
        <v>27</v>
      </c>
      <c r="D8" s="6"/>
      <c r="E8" s="6"/>
      <c r="F8" s="22"/>
      <c r="G8" s="22">
        <f>(1609.344*B8)+(0.3048*B9)</f>
        <v>8046.72</v>
      </c>
      <c r="H8" s="30" t="s">
        <v>28</v>
      </c>
      <c r="I8" s="29">
        <f>INT(G8)</f>
        <v>8046</v>
      </c>
    </row>
    <row r="9" spans="1:9" ht="26.25">
      <c r="A9" s="24"/>
      <c r="B9" s="33">
        <v>0</v>
      </c>
      <c r="C9" s="21" t="s">
        <v>26</v>
      </c>
      <c r="D9" s="6"/>
      <c r="E9" s="6"/>
      <c r="F9" s="22"/>
      <c r="G9" s="22"/>
      <c r="H9" s="22"/>
      <c r="I9" s="22"/>
    </row>
    <row r="10" spans="1:10" ht="12.75">
      <c r="A10" s="9"/>
      <c r="B10" s="7"/>
      <c r="C10" s="6"/>
      <c r="G10" s="8"/>
      <c r="H10" s="10"/>
      <c r="J10" s="8"/>
    </row>
    <row r="16" ht="12.75">
      <c r="A16" s="43"/>
    </row>
  </sheetData>
  <sheetProtection password="FC29" sheet="1" objects="1" scenarios="1"/>
  <mergeCells count="2">
    <mergeCell ref="A1:D1"/>
    <mergeCell ref="A6:D6"/>
  </mergeCells>
  <printOptions horizontalCentered="1" verticalCentered="1"/>
  <pageMargins left="0.5" right="0.5" top="0.5" bottom="0.5" header="0.25" footer="0.25"/>
  <pageSetup fitToHeight="3" fitToWidth="1" horizontalDpi="600" verticalDpi="600" orientation="landscape" r:id="rId3"/>
  <headerFooter alignWithMargins="0">
    <oddFooter>&amp;RPage &amp;P of &amp;N</oddFooter>
  </headerFooter>
  <legacyDrawing r:id="rId2"/>
</worksheet>
</file>

<file path=xl/worksheets/sheet3.xml><?xml version="1.0" encoding="utf-8"?>
<worksheet xmlns="http://schemas.openxmlformats.org/spreadsheetml/2006/main" xmlns:r="http://schemas.openxmlformats.org/officeDocument/2006/relationships">
  <sheetPr codeName="Sheet6">
    <pageSetUpPr fitToPage="1"/>
  </sheetPr>
  <dimension ref="A1:IT37"/>
  <sheetViews>
    <sheetView workbookViewId="0" topLeftCell="A1">
      <pane ySplit="2" topLeftCell="BM12" activePane="bottomLeft" state="frozen"/>
      <selection pane="topLeft" activeCell="A1" sqref="A1"/>
      <selection pane="bottomLeft" activeCell="B17" sqref="B17"/>
    </sheetView>
  </sheetViews>
  <sheetFormatPr defaultColWidth="9.140625" defaultRowHeight="12.75"/>
  <cols>
    <col min="1" max="1" width="7.140625" style="17" customWidth="1"/>
    <col min="2" max="2" width="12.421875" style="17" bestFit="1" customWidth="1"/>
    <col min="3" max="4" width="15.7109375" style="42" customWidth="1"/>
    <col min="5" max="5" width="12.00390625" style="43" hidden="1" customWidth="1"/>
    <col min="6" max="6" width="4.28125" style="60" hidden="1" customWidth="1"/>
    <col min="7" max="7" width="7.57421875" style="61" hidden="1" customWidth="1"/>
    <col min="8" max="8" width="4.00390625" style="60" hidden="1" customWidth="1"/>
    <col min="9" max="9" width="8.28125" style="61" hidden="1" customWidth="1"/>
    <col min="10" max="10" width="9.57421875" style="43" hidden="1" customWidth="1"/>
    <col min="11" max="11" width="4.28125" style="60" hidden="1" customWidth="1"/>
    <col min="12" max="12" width="7.57421875" style="61" hidden="1" customWidth="1"/>
    <col min="13" max="13" width="4.00390625" style="60" hidden="1" customWidth="1"/>
    <col min="14" max="14" width="8.28125" style="61" hidden="1" customWidth="1"/>
    <col min="15" max="16" width="17.7109375" style="17" customWidth="1"/>
    <col min="17" max="17" width="20.7109375" style="17" customWidth="1"/>
    <col min="18" max="18" width="20.7109375" style="0" customWidth="1"/>
  </cols>
  <sheetData>
    <row r="1" spans="1:254" s="9" customFormat="1" ht="63.75" customHeight="1" thickBot="1">
      <c r="A1" s="68"/>
      <c r="B1" s="70" t="s">
        <v>20</v>
      </c>
      <c r="C1" s="94" t="s">
        <v>47</v>
      </c>
      <c r="D1" s="95"/>
      <c r="E1" s="93" t="s">
        <v>42</v>
      </c>
      <c r="F1" s="94"/>
      <c r="G1" s="94"/>
      <c r="H1" s="94"/>
      <c r="I1" s="95"/>
      <c r="J1" s="96" t="s">
        <v>41</v>
      </c>
      <c r="K1" s="97"/>
      <c r="L1" s="97"/>
      <c r="M1" s="97"/>
      <c r="N1" s="98"/>
      <c r="O1" s="93" t="s">
        <v>46</v>
      </c>
      <c r="P1" s="95"/>
      <c r="Q1" s="93" t="s">
        <v>45</v>
      </c>
      <c r="R1" s="95"/>
      <c r="S1" s="27"/>
      <c r="T1" s="28"/>
      <c r="U1" s="27"/>
      <c r="V1" s="28"/>
      <c r="W1" s="27"/>
      <c r="X1" s="28"/>
      <c r="Y1" s="27"/>
      <c r="Z1" s="28"/>
      <c r="AA1" s="27"/>
      <c r="AB1" s="28"/>
      <c r="AC1" s="27"/>
      <c r="AD1" s="28"/>
      <c r="AE1" s="27"/>
      <c r="AF1" s="28"/>
      <c r="AG1" s="27"/>
      <c r="AH1" s="28"/>
      <c r="AI1" s="27"/>
      <c r="AJ1" s="28"/>
      <c r="AK1" s="27"/>
      <c r="AL1" s="28"/>
      <c r="AM1" s="27"/>
      <c r="AN1" s="28"/>
      <c r="AO1" s="27"/>
      <c r="AP1" s="28"/>
      <c r="AQ1" s="27"/>
      <c r="AR1" s="28"/>
      <c r="AS1" s="27"/>
      <c r="AT1" s="28"/>
      <c r="AU1" s="27"/>
      <c r="AV1" s="28"/>
      <c r="AW1" s="27"/>
      <c r="AX1" s="28"/>
      <c r="AY1" s="27"/>
      <c r="AZ1" s="28"/>
      <c r="BA1" s="27"/>
      <c r="BB1" s="28"/>
      <c r="BC1" s="27"/>
      <c r="BD1" s="28"/>
      <c r="BE1" s="27"/>
      <c r="BF1" s="28"/>
      <c r="BG1" s="27"/>
      <c r="BH1" s="28"/>
      <c r="BI1" s="27"/>
      <c r="BJ1" s="28"/>
      <c r="BK1" s="27"/>
      <c r="BL1" s="28"/>
      <c r="BM1" s="27"/>
      <c r="BN1" s="28"/>
      <c r="BO1" s="27"/>
      <c r="BP1" s="28"/>
      <c r="BQ1" s="27"/>
      <c r="BR1" s="28"/>
      <c r="BS1" s="27"/>
      <c r="BT1" s="28"/>
      <c r="BU1" s="27"/>
      <c r="BV1" s="28"/>
      <c r="BW1" s="27"/>
      <c r="BX1" s="28"/>
      <c r="BY1" s="27"/>
      <c r="BZ1" s="28"/>
      <c r="CA1" s="27"/>
      <c r="CB1" s="28"/>
      <c r="CC1" s="27"/>
      <c r="CD1" s="28"/>
      <c r="CE1" s="27"/>
      <c r="CF1" s="28"/>
      <c r="CG1" s="27"/>
      <c r="CH1" s="28"/>
      <c r="CI1" s="27"/>
      <c r="CJ1" s="28"/>
      <c r="CK1" s="27"/>
      <c r="CL1" s="28"/>
      <c r="CM1" s="27"/>
      <c r="CN1" s="28"/>
      <c r="CO1" s="27"/>
      <c r="CP1" s="28"/>
      <c r="CQ1" s="27"/>
      <c r="CR1" s="28"/>
      <c r="CS1" s="27"/>
      <c r="CT1" s="28"/>
      <c r="CU1" s="27"/>
      <c r="CV1" s="28"/>
      <c r="CW1" s="27"/>
      <c r="CX1" s="28"/>
      <c r="CY1" s="27"/>
      <c r="CZ1" s="28"/>
      <c r="DA1" s="27"/>
      <c r="DB1" s="28"/>
      <c r="DC1" s="27"/>
      <c r="DD1" s="28"/>
      <c r="DE1" s="27"/>
      <c r="DF1" s="28"/>
      <c r="DG1" s="27"/>
      <c r="DH1" s="28"/>
      <c r="DI1" s="27"/>
      <c r="DJ1" s="28"/>
      <c r="DK1" s="27"/>
      <c r="DL1" s="28"/>
      <c r="DM1" s="27"/>
      <c r="DN1" s="28"/>
      <c r="DO1" s="27"/>
      <c r="DP1" s="28"/>
      <c r="DQ1" s="27"/>
      <c r="DR1" s="28"/>
      <c r="DS1" s="27"/>
      <c r="DT1" s="28"/>
      <c r="DU1" s="27"/>
      <c r="DV1" s="28"/>
      <c r="DW1" s="27"/>
      <c r="DX1" s="28"/>
      <c r="DY1" s="27"/>
      <c r="DZ1" s="28"/>
      <c r="EA1" s="27"/>
      <c r="EB1" s="28"/>
      <c r="EC1" s="27"/>
      <c r="ED1" s="28"/>
      <c r="EE1" s="27"/>
      <c r="EF1" s="28"/>
      <c r="EG1" s="27"/>
      <c r="EH1" s="28"/>
      <c r="EI1" s="27"/>
      <c r="EJ1" s="28"/>
      <c r="EK1" s="27"/>
      <c r="EL1" s="28"/>
      <c r="EM1" s="27"/>
      <c r="EN1" s="28"/>
      <c r="EO1" s="27"/>
      <c r="EP1" s="28"/>
      <c r="EQ1" s="27"/>
      <c r="ER1" s="28"/>
      <c r="ES1" s="27"/>
      <c r="ET1" s="28"/>
      <c r="EU1" s="27"/>
      <c r="EV1" s="28"/>
      <c r="EW1" s="27"/>
      <c r="EX1" s="28"/>
      <c r="EY1" s="27"/>
      <c r="EZ1" s="28"/>
      <c r="FA1" s="27"/>
      <c r="FB1" s="28"/>
      <c r="FC1" s="27"/>
      <c r="FD1" s="28"/>
      <c r="FE1" s="27"/>
      <c r="FF1" s="28"/>
      <c r="FG1" s="27"/>
      <c r="FH1" s="28"/>
      <c r="FI1" s="27"/>
      <c r="FJ1" s="28"/>
      <c r="FK1" s="27"/>
      <c r="FL1" s="28"/>
      <c r="FM1" s="27"/>
      <c r="FN1" s="28"/>
      <c r="FO1" s="27"/>
      <c r="FP1" s="28"/>
      <c r="FQ1" s="27"/>
      <c r="FR1" s="28"/>
      <c r="FS1" s="27"/>
      <c r="FT1" s="28"/>
      <c r="FU1" s="27"/>
      <c r="FV1" s="28"/>
      <c r="FW1" s="27"/>
      <c r="FX1" s="28"/>
      <c r="FY1" s="27"/>
      <c r="FZ1" s="28"/>
      <c r="GA1" s="27"/>
      <c r="GB1" s="28"/>
      <c r="GC1" s="27"/>
      <c r="GD1" s="28"/>
      <c r="GE1" s="27"/>
      <c r="GF1" s="28"/>
      <c r="GG1" s="27"/>
      <c r="GH1" s="28"/>
      <c r="GI1" s="27"/>
      <c r="GJ1" s="28"/>
      <c r="GK1" s="27"/>
      <c r="GL1" s="28"/>
      <c r="GM1" s="27"/>
      <c r="GN1" s="28"/>
      <c r="GO1" s="27"/>
      <c r="GP1" s="28"/>
      <c r="GQ1" s="27"/>
      <c r="GR1" s="28"/>
      <c r="GS1" s="27"/>
      <c r="GT1" s="28"/>
      <c r="GU1" s="27"/>
      <c r="GV1" s="28"/>
      <c r="GW1" s="27"/>
      <c r="GX1" s="28"/>
      <c r="GY1" s="27"/>
      <c r="GZ1" s="28"/>
      <c r="HA1" s="27"/>
      <c r="HB1" s="28"/>
      <c r="HC1" s="27"/>
      <c r="HD1" s="28"/>
      <c r="HE1" s="27"/>
      <c r="HF1" s="28"/>
      <c r="HG1" s="27"/>
      <c r="HH1" s="28"/>
      <c r="HI1" s="27"/>
      <c r="HJ1" s="28"/>
      <c r="HK1" s="27"/>
      <c r="HL1" s="28"/>
      <c r="HM1" s="27"/>
      <c r="HN1" s="28"/>
      <c r="HO1" s="27"/>
      <c r="HP1" s="28"/>
      <c r="HQ1" s="27"/>
      <c r="HR1" s="28"/>
      <c r="HS1" s="27"/>
      <c r="HT1" s="28"/>
      <c r="HU1" s="27"/>
      <c r="HV1" s="28"/>
      <c r="HW1" s="27"/>
      <c r="HX1" s="28"/>
      <c r="HY1" s="27"/>
      <c r="HZ1" s="28"/>
      <c r="IA1" s="27"/>
      <c r="IB1" s="28"/>
      <c r="IC1" s="27"/>
      <c r="ID1" s="28"/>
      <c r="IE1" s="27"/>
      <c r="IF1" s="28"/>
      <c r="IG1" s="27"/>
      <c r="IH1" s="28"/>
      <c r="II1" s="27"/>
      <c r="IJ1" s="28"/>
      <c r="IK1" s="27"/>
      <c r="IL1" s="28"/>
      <c r="IM1" s="27"/>
      <c r="IN1" s="28"/>
      <c r="IO1" s="27"/>
      <c r="IP1" s="28"/>
      <c r="IQ1" s="27"/>
      <c r="IR1" s="28"/>
      <c r="IS1" s="27"/>
      <c r="IT1" s="28"/>
    </row>
    <row r="2" spans="1:18" ht="16.5" thickBot="1">
      <c r="A2" s="42"/>
      <c r="B2" s="71"/>
      <c r="C2" s="73" t="s">
        <v>36</v>
      </c>
      <c r="D2" s="74" t="s">
        <v>37</v>
      </c>
      <c r="E2" s="47" t="s">
        <v>40</v>
      </c>
      <c r="F2" s="48" t="s">
        <v>43</v>
      </c>
      <c r="G2" s="49" t="s">
        <v>38</v>
      </c>
      <c r="H2" s="48" t="s">
        <v>44</v>
      </c>
      <c r="I2" s="50" t="s">
        <v>39</v>
      </c>
      <c r="J2" s="47" t="s">
        <v>40</v>
      </c>
      <c r="K2" s="48" t="s">
        <v>43</v>
      </c>
      <c r="L2" s="49" t="s">
        <v>38</v>
      </c>
      <c r="M2" s="48" t="s">
        <v>44</v>
      </c>
      <c r="N2" s="50" t="s">
        <v>39</v>
      </c>
      <c r="O2" s="75" t="s">
        <v>36</v>
      </c>
      <c r="P2" s="74" t="s">
        <v>37</v>
      </c>
      <c r="Q2" s="75" t="s">
        <v>36</v>
      </c>
      <c r="R2" s="74" t="s">
        <v>37</v>
      </c>
    </row>
    <row r="3" spans="1:18" ht="16.5" thickBot="1">
      <c r="A3" s="69" t="s">
        <v>35</v>
      </c>
      <c r="B3" s="72"/>
      <c r="C3" s="37">
        <f>Input!I3</f>
        <v>32.9782</v>
      </c>
      <c r="D3" s="37">
        <f>Input!I4</f>
        <v>-96.74806666666667</v>
      </c>
      <c r="E3" s="44">
        <f aca="true" t="shared" si="0" ref="E3:E37">ABS(C3)</f>
        <v>32.9782</v>
      </c>
      <c r="F3" s="51">
        <f>INT(E3)</f>
        <v>32</v>
      </c>
      <c r="G3" s="52">
        <f>ROUND(60*(E3-F3),3)</f>
        <v>58.692</v>
      </c>
      <c r="H3" s="51">
        <f>INT(60*(E3-F3))</f>
        <v>58</v>
      </c>
      <c r="I3" s="53">
        <f>ROUND(60*(60*(E3-F3)-H3),3)</f>
        <v>41.52</v>
      </c>
      <c r="J3" s="44">
        <f aca="true" t="shared" si="1" ref="J3:J37">ABS(D3)</f>
        <v>96.74806666666667</v>
      </c>
      <c r="K3" s="51">
        <f aca="true" t="shared" si="2" ref="K3:K37">INT(J3)</f>
        <v>96</v>
      </c>
      <c r="L3" s="52">
        <f aca="true" t="shared" si="3" ref="L3:L37">ROUND(60*(J3-K3),3)</f>
        <v>44.884</v>
      </c>
      <c r="M3" s="51">
        <f aca="true" t="shared" si="4" ref="M3:M37">INT(60*(J3-K3))</f>
        <v>44</v>
      </c>
      <c r="N3" s="53">
        <f>ROUND(60*(60*(J3-K3)-M3),3)</f>
        <v>53.04</v>
      </c>
      <c r="O3" s="62" t="str">
        <f aca="true" t="shared" si="5" ref="O3:O37">CONCATENATE(IF(C3&gt;0,"N ","S "),F3,"° ",G3,"'")</f>
        <v>N 32° 58.692'</v>
      </c>
      <c r="P3" s="63" t="str">
        <f aca="true" t="shared" si="6" ref="P3:P37">CONCATENATE(IF(D3&gt;0,"E ","W "),K3,"° ",L3,"'")</f>
        <v>W 96° 44.884'</v>
      </c>
      <c r="Q3" s="62" t="str">
        <f aca="true" t="shared" si="7" ref="Q3:Q37">CONCATENATE(F3,"° ",H3,"' ",I3,"""",(IF(C3&gt;0," N"," S")))</f>
        <v>32° 58' 41.52" N</v>
      </c>
      <c r="R3" s="63" t="str">
        <f aca="true" t="shared" si="8" ref="R3:R37">CONCATENATE(K3,"° ",M3,"' ",N3,"""",(IF(D3&gt;0," E"," W")))</f>
        <v>96° 44' 53.04" W</v>
      </c>
    </row>
    <row r="4" spans="1:18" ht="12.75" customHeight="1">
      <c r="A4" s="89" t="s">
        <v>11</v>
      </c>
      <c r="B4" s="76">
        <v>0</v>
      </c>
      <c r="C4" s="38">
        <f>VLOOKUP(B4,Circle!$A$2:$D$362,4,TRUE)</f>
        <v>33.05074883927267</v>
      </c>
      <c r="D4" s="38">
        <f>VLOOKUP(B4,Circle!$A$2:$D$362,3,TRUE)</f>
        <v>-96.74806666666667</v>
      </c>
      <c r="E4" s="44">
        <f t="shared" si="0"/>
        <v>33.05074883927267</v>
      </c>
      <c r="F4" s="51">
        <f>INT(E4)</f>
        <v>33</v>
      </c>
      <c r="G4" s="52">
        <f>ROUND(60*(E4-F4),3)</f>
        <v>3.045</v>
      </c>
      <c r="H4" s="51">
        <f>INT(60*(E4-F4))</f>
        <v>3</v>
      </c>
      <c r="I4" s="53">
        <f>ROUND(60*(60*(E4-F4)-H4),3)</f>
        <v>2.696</v>
      </c>
      <c r="J4" s="44">
        <f t="shared" si="1"/>
        <v>96.74806666666667</v>
      </c>
      <c r="K4" s="51">
        <f t="shared" si="2"/>
        <v>96</v>
      </c>
      <c r="L4" s="52">
        <f t="shared" si="3"/>
        <v>44.884</v>
      </c>
      <c r="M4" s="51">
        <f t="shared" si="4"/>
        <v>44</v>
      </c>
      <c r="N4" s="53">
        <f>ROUND(60*(60*(J4-K4)-M4),3)</f>
        <v>53.04</v>
      </c>
      <c r="O4" s="62" t="str">
        <f t="shared" si="5"/>
        <v>N 33° 3.045'</v>
      </c>
      <c r="P4" s="63" t="str">
        <f t="shared" si="6"/>
        <v>W 96° 44.884'</v>
      </c>
      <c r="Q4" s="62" t="str">
        <f t="shared" si="7"/>
        <v>33° 3' 2.696" N</v>
      </c>
      <c r="R4" s="63" t="str">
        <f t="shared" si="8"/>
        <v>96° 44' 53.04" W</v>
      </c>
    </row>
    <row r="5" spans="1:18" ht="12.75">
      <c r="A5" s="89"/>
      <c r="B5" s="77">
        <v>90</v>
      </c>
      <c r="C5" s="39">
        <f>VLOOKUP(B5,Circle!$A$2:$D$362,4,TRUE)</f>
        <v>32.9782</v>
      </c>
      <c r="D5" s="39">
        <f>VLOOKUP(B5,Circle!$A$2:$D$362,3,TRUE)</f>
        <v>-96.66196991214836</v>
      </c>
      <c r="E5" s="45">
        <f t="shared" si="0"/>
        <v>32.9782</v>
      </c>
      <c r="F5" s="54">
        <f aca="true" t="shared" si="9" ref="F5:F37">INT(E5)</f>
        <v>32</v>
      </c>
      <c r="G5" s="55">
        <f aca="true" t="shared" si="10" ref="G5:G37">ROUND(60*(E5-F5),3)</f>
        <v>58.692</v>
      </c>
      <c r="H5" s="54">
        <f aca="true" t="shared" si="11" ref="H5:H37">INT(60*(E5-F5))</f>
        <v>58</v>
      </c>
      <c r="I5" s="56">
        <f aca="true" t="shared" si="12" ref="I5:I37">ROUND(60*(60*(E5-F5)-H5),3)</f>
        <v>41.52</v>
      </c>
      <c r="J5" s="45">
        <f t="shared" si="1"/>
        <v>96.66196991214836</v>
      </c>
      <c r="K5" s="54">
        <f t="shared" si="2"/>
        <v>96</v>
      </c>
      <c r="L5" s="55">
        <f t="shared" si="3"/>
        <v>39.718</v>
      </c>
      <c r="M5" s="54">
        <f t="shared" si="4"/>
        <v>39</v>
      </c>
      <c r="N5" s="56">
        <f aca="true" t="shared" si="13" ref="N5:N37">ROUND(60*(60*(J5-K5)-M5),3)</f>
        <v>43.092</v>
      </c>
      <c r="O5" s="64" t="str">
        <f t="shared" si="5"/>
        <v>N 32° 58.692'</v>
      </c>
      <c r="P5" s="65" t="str">
        <f t="shared" si="6"/>
        <v>W 96° 39.718'</v>
      </c>
      <c r="Q5" s="64" t="str">
        <f t="shared" si="7"/>
        <v>32° 58' 41.52" N</v>
      </c>
      <c r="R5" s="65" t="str">
        <f t="shared" si="8"/>
        <v>96° 39' 43.092" W</v>
      </c>
    </row>
    <row r="6" spans="1:18" ht="12.75">
      <c r="A6" s="89"/>
      <c r="B6" s="77">
        <v>180</v>
      </c>
      <c r="C6" s="39">
        <f>VLOOKUP(B6,Circle!$A$2:$D$362,4,TRUE)</f>
        <v>32.90565116072733</v>
      </c>
      <c r="D6" s="39">
        <f>VLOOKUP(B6,Circle!$A$2:$D$362,3,TRUE)</f>
        <v>-96.74806666666667</v>
      </c>
      <c r="E6" s="45">
        <f t="shared" si="0"/>
        <v>32.90565116072733</v>
      </c>
      <c r="F6" s="54">
        <f t="shared" si="9"/>
        <v>32</v>
      </c>
      <c r="G6" s="55">
        <f t="shared" si="10"/>
        <v>54.339</v>
      </c>
      <c r="H6" s="54">
        <f t="shared" si="11"/>
        <v>54</v>
      </c>
      <c r="I6" s="56">
        <f t="shared" si="12"/>
        <v>20.344</v>
      </c>
      <c r="J6" s="45">
        <f t="shared" si="1"/>
        <v>96.74806666666667</v>
      </c>
      <c r="K6" s="54">
        <f t="shared" si="2"/>
        <v>96</v>
      </c>
      <c r="L6" s="55">
        <f t="shared" si="3"/>
        <v>44.884</v>
      </c>
      <c r="M6" s="54">
        <f t="shared" si="4"/>
        <v>44</v>
      </c>
      <c r="N6" s="56">
        <f t="shared" si="13"/>
        <v>53.04</v>
      </c>
      <c r="O6" s="64" t="str">
        <f t="shared" si="5"/>
        <v>N 32° 54.339'</v>
      </c>
      <c r="P6" s="65" t="str">
        <f t="shared" si="6"/>
        <v>W 96° 44.884'</v>
      </c>
      <c r="Q6" s="64" t="str">
        <f t="shared" si="7"/>
        <v>32° 54' 20.344" N</v>
      </c>
      <c r="R6" s="65" t="str">
        <f t="shared" si="8"/>
        <v>96° 44' 53.04" W</v>
      </c>
    </row>
    <row r="7" spans="1:18" ht="12.75">
      <c r="A7" s="89"/>
      <c r="B7" s="77">
        <v>270</v>
      </c>
      <c r="C7" s="39">
        <f>VLOOKUP(B7,Circle!$A$2:$D$362,4,TRUE)</f>
        <v>32.9782</v>
      </c>
      <c r="D7" s="39">
        <f>VLOOKUP(B7,Circle!$A$2:$D$362,3,TRUE)</f>
        <v>-96.83416342118498</v>
      </c>
      <c r="E7" s="45">
        <f t="shared" si="0"/>
        <v>32.9782</v>
      </c>
      <c r="F7" s="54">
        <f t="shared" si="9"/>
        <v>32</v>
      </c>
      <c r="G7" s="55">
        <f t="shared" si="10"/>
        <v>58.692</v>
      </c>
      <c r="H7" s="54">
        <f t="shared" si="11"/>
        <v>58</v>
      </c>
      <c r="I7" s="56">
        <f t="shared" si="12"/>
        <v>41.52</v>
      </c>
      <c r="J7" s="45">
        <f t="shared" si="1"/>
        <v>96.83416342118498</v>
      </c>
      <c r="K7" s="54">
        <f t="shared" si="2"/>
        <v>96</v>
      </c>
      <c r="L7" s="55">
        <f t="shared" si="3"/>
        <v>50.05</v>
      </c>
      <c r="M7" s="54">
        <f t="shared" si="4"/>
        <v>50</v>
      </c>
      <c r="N7" s="56">
        <f t="shared" si="13"/>
        <v>2.988</v>
      </c>
      <c r="O7" s="64" t="str">
        <f t="shared" si="5"/>
        <v>N 32° 58.692'</v>
      </c>
      <c r="P7" s="65" t="str">
        <f t="shared" si="6"/>
        <v>W 96° 50.05'</v>
      </c>
      <c r="Q7" s="64" t="str">
        <f t="shared" si="7"/>
        <v>32° 58' 41.52" N</v>
      </c>
      <c r="R7" s="65" t="str">
        <f t="shared" si="8"/>
        <v>96° 50' 2.988" W</v>
      </c>
    </row>
    <row r="8" spans="1:18" ht="13.5" thickBot="1">
      <c r="A8" s="90"/>
      <c r="B8" s="78">
        <v>360</v>
      </c>
      <c r="C8" s="40">
        <f>VLOOKUP(B8,Circle!$A$2:$D$362,4,TRUE)</f>
        <v>33.05074883927267</v>
      </c>
      <c r="D8" s="40">
        <f>VLOOKUP(B8,Circle!$A$2:$D$362,3,TRUE)</f>
        <v>-96.74806666666667</v>
      </c>
      <c r="E8" s="46">
        <f t="shared" si="0"/>
        <v>33.05074883927267</v>
      </c>
      <c r="F8" s="57">
        <f t="shared" si="9"/>
        <v>33</v>
      </c>
      <c r="G8" s="58">
        <f t="shared" si="10"/>
        <v>3.045</v>
      </c>
      <c r="H8" s="57">
        <f t="shared" si="11"/>
        <v>3</v>
      </c>
      <c r="I8" s="59">
        <f t="shared" si="12"/>
        <v>2.696</v>
      </c>
      <c r="J8" s="46">
        <f t="shared" si="1"/>
        <v>96.74806666666667</v>
      </c>
      <c r="K8" s="57">
        <f t="shared" si="2"/>
        <v>96</v>
      </c>
      <c r="L8" s="58">
        <f t="shared" si="3"/>
        <v>44.884</v>
      </c>
      <c r="M8" s="57">
        <f t="shared" si="4"/>
        <v>44</v>
      </c>
      <c r="N8" s="59">
        <f t="shared" si="13"/>
        <v>53.04</v>
      </c>
      <c r="O8" s="66" t="str">
        <f t="shared" si="5"/>
        <v>N 33° 3.045'</v>
      </c>
      <c r="P8" s="67" t="str">
        <f t="shared" si="6"/>
        <v>W 96° 44.884'</v>
      </c>
      <c r="Q8" s="66" t="str">
        <f t="shared" si="7"/>
        <v>33° 3' 2.696" N</v>
      </c>
      <c r="R8" s="67" t="str">
        <f t="shared" si="8"/>
        <v>96° 44' 53.04" W</v>
      </c>
    </row>
    <row r="9" spans="1:18" ht="12.75" customHeight="1">
      <c r="A9" s="88" t="s">
        <v>10</v>
      </c>
      <c r="B9" s="79">
        <v>0</v>
      </c>
      <c r="C9" s="41">
        <f>VLOOKUP(B9,Circle!$A$2:$D$362,4,TRUE)</f>
        <v>33.05074883927267</v>
      </c>
      <c r="D9" s="41">
        <f>VLOOKUP(B9,Circle!$A$2:$D$362,3,TRUE)</f>
        <v>-96.74806666666667</v>
      </c>
      <c r="E9" s="44">
        <f t="shared" si="0"/>
        <v>33.05074883927267</v>
      </c>
      <c r="F9" s="51">
        <f t="shared" si="9"/>
        <v>33</v>
      </c>
      <c r="G9" s="52">
        <f t="shared" si="10"/>
        <v>3.045</v>
      </c>
      <c r="H9" s="51">
        <f t="shared" si="11"/>
        <v>3</v>
      </c>
      <c r="I9" s="53">
        <f t="shared" si="12"/>
        <v>2.696</v>
      </c>
      <c r="J9" s="44">
        <f t="shared" si="1"/>
        <v>96.74806666666667</v>
      </c>
      <c r="K9" s="51">
        <f t="shared" si="2"/>
        <v>96</v>
      </c>
      <c r="L9" s="52">
        <f t="shared" si="3"/>
        <v>44.884</v>
      </c>
      <c r="M9" s="51">
        <f t="shared" si="4"/>
        <v>44</v>
      </c>
      <c r="N9" s="53">
        <f t="shared" si="13"/>
        <v>53.04</v>
      </c>
      <c r="O9" s="62" t="str">
        <f t="shared" si="5"/>
        <v>N 33° 3.045'</v>
      </c>
      <c r="P9" s="63" t="str">
        <f t="shared" si="6"/>
        <v>W 96° 44.884'</v>
      </c>
      <c r="Q9" s="62" t="str">
        <f t="shared" si="7"/>
        <v>33° 3' 2.696" N</v>
      </c>
      <c r="R9" s="63" t="str">
        <f t="shared" si="8"/>
        <v>96° 44' 53.04" W</v>
      </c>
    </row>
    <row r="10" spans="1:18" ht="12.75">
      <c r="A10" s="91"/>
      <c r="B10" s="77">
        <v>144</v>
      </c>
      <c r="C10" s="39">
        <f>VLOOKUP(B10,Circle!$A$2:$D$362,4,TRUE)</f>
        <v>32.91950675610623</v>
      </c>
      <c r="D10" s="39">
        <f>VLOOKUP(B10,Circle!$A$2:$D$362,3,TRUE)</f>
        <v>-96.69746026409057</v>
      </c>
      <c r="E10" s="45">
        <f t="shared" si="0"/>
        <v>32.91950675610623</v>
      </c>
      <c r="F10" s="54">
        <f t="shared" si="9"/>
        <v>32</v>
      </c>
      <c r="G10" s="55">
        <f t="shared" si="10"/>
        <v>55.17</v>
      </c>
      <c r="H10" s="54">
        <f t="shared" si="11"/>
        <v>55</v>
      </c>
      <c r="I10" s="56">
        <f t="shared" si="12"/>
        <v>10.224</v>
      </c>
      <c r="J10" s="45">
        <f t="shared" si="1"/>
        <v>96.69746026409057</v>
      </c>
      <c r="K10" s="54">
        <f t="shared" si="2"/>
        <v>96</v>
      </c>
      <c r="L10" s="55">
        <f t="shared" si="3"/>
        <v>41.848</v>
      </c>
      <c r="M10" s="54">
        <f t="shared" si="4"/>
        <v>41</v>
      </c>
      <c r="N10" s="56">
        <f t="shared" si="13"/>
        <v>50.857</v>
      </c>
      <c r="O10" s="64" t="str">
        <f t="shared" si="5"/>
        <v>N 32° 55.17'</v>
      </c>
      <c r="P10" s="65" t="str">
        <f t="shared" si="6"/>
        <v>W 96° 41.848'</v>
      </c>
      <c r="Q10" s="64" t="str">
        <f t="shared" si="7"/>
        <v>32° 55' 10.224" N</v>
      </c>
      <c r="R10" s="65" t="str">
        <f t="shared" si="8"/>
        <v>96° 41' 50.857" W</v>
      </c>
    </row>
    <row r="11" spans="1:18" ht="12.75">
      <c r="A11" s="91"/>
      <c r="B11" s="77">
        <v>288</v>
      </c>
      <c r="C11" s="39">
        <f>VLOOKUP(B11,Circle!$A$2:$D$362,4,TRUE)</f>
        <v>33.00061882425744</v>
      </c>
      <c r="D11" s="39">
        <f>VLOOKUP(B11,Circle!$A$2:$D$362,3,TRUE)</f>
        <v>-96.82994954608318</v>
      </c>
      <c r="E11" s="45">
        <f t="shared" si="0"/>
        <v>33.00061882425744</v>
      </c>
      <c r="F11" s="54">
        <f t="shared" si="9"/>
        <v>33</v>
      </c>
      <c r="G11" s="55">
        <f t="shared" si="10"/>
        <v>0.037</v>
      </c>
      <c r="H11" s="54">
        <f t="shared" si="11"/>
        <v>0</v>
      </c>
      <c r="I11" s="56">
        <f t="shared" si="12"/>
        <v>2.228</v>
      </c>
      <c r="J11" s="45">
        <f t="shared" si="1"/>
        <v>96.82994954608318</v>
      </c>
      <c r="K11" s="54">
        <f t="shared" si="2"/>
        <v>96</v>
      </c>
      <c r="L11" s="55">
        <f t="shared" si="3"/>
        <v>49.797</v>
      </c>
      <c r="M11" s="54">
        <f t="shared" si="4"/>
        <v>49</v>
      </c>
      <c r="N11" s="56">
        <f t="shared" si="13"/>
        <v>47.818</v>
      </c>
      <c r="O11" s="64" t="str">
        <f t="shared" si="5"/>
        <v>N 33° 0.037'</v>
      </c>
      <c r="P11" s="65" t="str">
        <f t="shared" si="6"/>
        <v>W 96° 49.797'</v>
      </c>
      <c r="Q11" s="64" t="str">
        <f t="shared" si="7"/>
        <v>33° 0' 2.228" N</v>
      </c>
      <c r="R11" s="65" t="str">
        <f t="shared" si="8"/>
        <v>96° 49' 47.818" W</v>
      </c>
    </row>
    <row r="12" spans="1:18" ht="12.75">
      <c r="A12" s="91"/>
      <c r="B12" s="77">
        <v>72</v>
      </c>
      <c r="C12" s="39">
        <f>VLOOKUP(B12,Circle!$A$2:$D$362,4,TRUE)</f>
        <v>33.00061882425744</v>
      </c>
      <c r="D12" s="39">
        <f>VLOOKUP(B12,Circle!$A$2:$D$362,3,TRUE)</f>
        <v>-96.66618378725016</v>
      </c>
      <c r="E12" s="45">
        <f t="shared" si="0"/>
        <v>33.00061882425744</v>
      </c>
      <c r="F12" s="54">
        <f t="shared" si="9"/>
        <v>33</v>
      </c>
      <c r="G12" s="55">
        <f t="shared" si="10"/>
        <v>0.037</v>
      </c>
      <c r="H12" s="54">
        <f t="shared" si="11"/>
        <v>0</v>
      </c>
      <c r="I12" s="56">
        <f t="shared" si="12"/>
        <v>2.228</v>
      </c>
      <c r="J12" s="45">
        <f t="shared" si="1"/>
        <v>96.66618378725016</v>
      </c>
      <c r="K12" s="54">
        <f t="shared" si="2"/>
        <v>96</v>
      </c>
      <c r="L12" s="55">
        <f t="shared" si="3"/>
        <v>39.971</v>
      </c>
      <c r="M12" s="54">
        <f t="shared" si="4"/>
        <v>39</v>
      </c>
      <c r="N12" s="56">
        <f t="shared" si="13"/>
        <v>58.262</v>
      </c>
      <c r="O12" s="64" t="str">
        <f t="shared" si="5"/>
        <v>N 33° 0.037'</v>
      </c>
      <c r="P12" s="65" t="str">
        <f t="shared" si="6"/>
        <v>W 96° 39.971'</v>
      </c>
      <c r="Q12" s="64" t="str">
        <f t="shared" si="7"/>
        <v>33° 0' 2.228" N</v>
      </c>
      <c r="R12" s="65" t="str">
        <f t="shared" si="8"/>
        <v>96° 39' 58.262" W</v>
      </c>
    </row>
    <row r="13" spans="1:18" ht="12.75">
      <c r="A13" s="91"/>
      <c r="B13" s="77">
        <v>216</v>
      </c>
      <c r="C13" s="39">
        <f>VLOOKUP(B13,Circle!$A$2:$D$362,4,TRUE)</f>
        <v>32.91950675610623</v>
      </c>
      <c r="D13" s="39">
        <f>VLOOKUP(B13,Circle!$A$2:$D$362,3,TRUE)</f>
        <v>-96.79867306924278</v>
      </c>
      <c r="E13" s="45">
        <f t="shared" si="0"/>
        <v>32.91950675610623</v>
      </c>
      <c r="F13" s="54">
        <f t="shared" si="9"/>
        <v>32</v>
      </c>
      <c r="G13" s="55">
        <f t="shared" si="10"/>
        <v>55.17</v>
      </c>
      <c r="H13" s="54">
        <f t="shared" si="11"/>
        <v>55</v>
      </c>
      <c r="I13" s="56">
        <f t="shared" si="12"/>
        <v>10.224</v>
      </c>
      <c r="J13" s="45">
        <f t="shared" si="1"/>
        <v>96.79867306924278</v>
      </c>
      <c r="K13" s="54">
        <f t="shared" si="2"/>
        <v>96</v>
      </c>
      <c r="L13" s="55">
        <f t="shared" si="3"/>
        <v>47.92</v>
      </c>
      <c r="M13" s="54">
        <f t="shared" si="4"/>
        <v>47</v>
      </c>
      <c r="N13" s="56">
        <f t="shared" si="13"/>
        <v>55.223</v>
      </c>
      <c r="O13" s="64" t="str">
        <f t="shared" si="5"/>
        <v>N 32° 55.17'</v>
      </c>
      <c r="P13" s="65" t="str">
        <f t="shared" si="6"/>
        <v>W 96° 47.92'</v>
      </c>
      <c r="Q13" s="64" t="str">
        <f t="shared" si="7"/>
        <v>32° 55' 10.224" N</v>
      </c>
      <c r="R13" s="65" t="str">
        <f t="shared" si="8"/>
        <v>96° 47' 55.223" W</v>
      </c>
    </row>
    <row r="14" spans="1:18" ht="13.5" thickBot="1">
      <c r="A14" s="92"/>
      <c r="B14" s="78">
        <v>360</v>
      </c>
      <c r="C14" s="40">
        <f>VLOOKUP(B14,Circle!$A$2:$D$362,4,TRUE)</f>
        <v>33.05074883927267</v>
      </c>
      <c r="D14" s="40">
        <f>VLOOKUP(B14,Circle!$A$2:$D$362,3,TRUE)</f>
        <v>-96.74806666666667</v>
      </c>
      <c r="E14" s="46">
        <f t="shared" si="0"/>
        <v>33.05074883927267</v>
      </c>
      <c r="F14" s="57">
        <f t="shared" si="9"/>
        <v>33</v>
      </c>
      <c r="G14" s="58">
        <f t="shared" si="10"/>
        <v>3.045</v>
      </c>
      <c r="H14" s="57">
        <f t="shared" si="11"/>
        <v>3</v>
      </c>
      <c r="I14" s="59">
        <f t="shared" si="12"/>
        <v>2.696</v>
      </c>
      <c r="J14" s="46">
        <f t="shared" si="1"/>
        <v>96.74806666666667</v>
      </c>
      <c r="K14" s="57">
        <f t="shared" si="2"/>
        <v>96</v>
      </c>
      <c r="L14" s="58">
        <f t="shared" si="3"/>
        <v>44.884</v>
      </c>
      <c r="M14" s="57">
        <f t="shared" si="4"/>
        <v>44</v>
      </c>
      <c r="N14" s="59">
        <f t="shared" si="13"/>
        <v>53.04</v>
      </c>
      <c r="O14" s="66" t="str">
        <f t="shared" si="5"/>
        <v>N 33° 3.045'</v>
      </c>
      <c r="P14" s="67" t="str">
        <f t="shared" si="6"/>
        <v>W 96° 44.884'</v>
      </c>
      <c r="Q14" s="66" t="str">
        <f t="shared" si="7"/>
        <v>33° 3' 2.696" N</v>
      </c>
      <c r="R14" s="67" t="str">
        <f t="shared" si="8"/>
        <v>96° 44' 53.04" W</v>
      </c>
    </row>
    <row r="15" spans="1:18" ht="12.75" customHeight="1">
      <c r="A15" s="88" t="s">
        <v>29</v>
      </c>
      <c r="B15" s="79">
        <v>0</v>
      </c>
      <c r="C15" s="41">
        <f>VLOOKUP(B15,Circle!$A$2:$D$362,4,TRUE)</f>
        <v>33.05074883927267</v>
      </c>
      <c r="D15" s="41">
        <f>VLOOKUP(B15,Circle!$A$2:$D$362,3,TRUE)</f>
        <v>-96.74806666666667</v>
      </c>
      <c r="E15" s="44">
        <f t="shared" si="0"/>
        <v>33.05074883927267</v>
      </c>
      <c r="F15" s="51">
        <f t="shared" si="9"/>
        <v>33</v>
      </c>
      <c r="G15" s="52">
        <f t="shared" si="10"/>
        <v>3.045</v>
      </c>
      <c r="H15" s="51">
        <f t="shared" si="11"/>
        <v>3</v>
      </c>
      <c r="I15" s="53">
        <f t="shared" si="12"/>
        <v>2.696</v>
      </c>
      <c r="J15" s="44">
        <f t="shared" si="1"/>
        <v>96.74806666666667</v>
      </c>
      <c r="K15" s="51">
        <f t="shared" si="2"/>
        <v>96</v>
      </c>
      <c r="L15" s="52">
        <f t="shared" si="3"/>
        <v>44.884</v>
      </c>
      <c r="M15" s="51">
        <f t="shared" si="4"/>
        <v>44</v>
      </c>
      <c r="N15" s="53">
        <f t="shared" si="13"/>
        <v>53.04</v>
      </c>
      <c r="O15" s="62" t="str">
        <f t="shared" si="5"/>
        <v>N 33° 3.045'</v>
      </c>
      <c r="P15" s="63" t="str">
        <f t="shared" si="6"/>
        <v>W 96° 44.884'</v>
      </c>
      <c r="Q15" s="62" t="str">
        <f t="shared" si="7"/>
        <v>33° 3' 2.696" N</v>
      </c>
      <c r="R15" s="63" t="str">
        <f t="shared" si="8"/>
        <v>96° 44' 53.04" W</v>
      </c>
    </row>
    <row r="16" spans="1:18" ht="12.75">
      <c r="A16" s="89"/>
      <c r="B16" s="77">
        <v>60</v>
      </c>
      <c r="C16" s="39">
        <f>VLOOKUP(B16,Circle!$A$2:$D$362,4,TRUE)</f>
        <v>33.014474419636336</v>
      </c>
      <c r="D16" s="39">
        <f>VLOOKUP(B16,Circle!$A$2:$D$362,3,TRUE)</f>
        <v>-96.67350469007042</v>
      </c>
      <c r="E16" s="45">
        <f t="shared" si="0"/>
        <v>33.014474419636336</v>
      </c>
      <c r="F16" s="54">
        <f t="shared" si="9"/>
        <v>33</v>
      </c>
      <c r="G16" s="55">
        <f t="shared" si="10"/>
        <v>0.868</v>
      </c>
      <c r="H16" s="54">
        <f t="shared" si="11"/>
        <v>0</v>
      </c>
      <c r="I16" s="56">
        <f t="shared" si="12"/>
        <v>52.108</v>
      </c>
      <c r="J16" s="45">
        <f t="shared" si="1"/>
        <v>96.67350469007042</v>
      </c>
      <c r="K16" s="54">
        <f t="shared" si="2"/>
        <v>96</v>
      </c>
      <c r="L16" s="55">
        <f t="shared" si="3"/>
        <v>40.41</v>
      </c>
      <c r="M16" s="54">
        <f t="shared" si="4"/>
        <v>40</v>
      </c>
      <c r="N16" s="56">
        <f t="shared" si="13"/>
        <v>24.617</v>
      </c>
      <c r="O16" s="64" t="str">
        <f t="shared" si="5"/>
        <v>N 33° 0.868'</v>
      </c>
      <c r="P16" s="65" t="str">
        <f t="shared" si="6"/>
        <v>W 96° 40.41'</v>
      </c>
      <c r="Q16" s="64" t="str">
        <f t="shared" si="7"/>
        <v>33° 0' 52.108" N</v>
      </c>
      <c r="R16" s="65" t="str">
        <f t="shared" si="8"/>
        <v>96° 40' 24.617" W</v>
      </c>
    </row>
    <row r="17" spans="1:18" ht="12.75">
      <c r="A17" s="89"/>
      <c r="B17" s="77">
        <v>120</v>
      </c>
      <c r="C17" s="39">
        <f>VLOOKUP(B17,Circle!$A$2:$D$362,4,TRUE)</f>
        <v>32.941925580363666</v>
      </c>
      <c r="D17" s="39">
        <f>VLOOKUP(B17,Circle!$A$2:$D$362,3,TRUE)</f>
        <v>-96.67350469007042</v>
      </c>
      <c r="E17" s="45">
        <f t="shared" si="0"/>
        <v>32.941925580363666</v>
      </c>
      <c r="F17" s="54">
        <f t="shared" si="9"/>
        <v>32</v>
      </c>
      <c r="G17" s="55">
        <f t="shared" si="10"/>
        <v>56.516</v>
      </c>
      <c r="H17" s="54">
        <f t="shared" si="11"/>
        <v>56</v>
      </c>
      <c r="I17" s="56">
        <f t="shared" si="12"/>
        <v>30.932</v>
      </c>
      <c r="J17" s="45">
        <f t="shared" si="1"/>
        <v>96.67350469007042</v>
      </c>
      <c r="K17" s="54">
        <f t="shared" si="2"/>
        <v>96</v>
      </c>
      <c r="L17" s="55">
        <f t="shared" si="3"/>
        <v>40.41</v>
      </c>
      <c r="M17" s="54">
        <f t="shared" si="4"/>
        <v>40</v>
      </c>
      <c r="N17" s="56">
        <f t="shared" si="13"/>
        <v>24.617</v>
      </c>
      <c r="O17" s="64" t="str">
        <f t="shared" si="5"/>
        <v>N 32° 56.516'</v>
      </c>
      <c r="P17" s="65" t="str">
        <f t="shared" si="6"/>
        <v>W 96° 40.41'</v>
      </c>
      <c r="Q17" s="64" t="str">
        <f t="shared" si="7"/>
        <v>32° 56' 30.932" N</v>
      </c>
      <c r="R17" s="65" t="str">
        <f t="shared" si="8"/>
        <v>96° 40' 24.617" W</v>
      </c>
    </row>
    <row r="18" spans="1:18" ht="12.75">
      <c r="A18" s="89"/>
      <c r="B18" s="77">
        <v>180</v>
      </c>
      <c r="C18" s="39">
        <f>VLOOKUP(B18,Circle!$A$2:$D$362,4,TRUE)</f>
        <v>32.90565116072733</v>
      </c>
      <c r="D18" s="39">
        <f>VLOOKUP(B18,Circle!$A$2:$D$362,3,TRUE)</f>
        <v>-96.74806666666667</v>
      </c>
      <c r="E18" s="45">
        <f t="shared" si="0"/>
        <v>32.90565116072733</v>
      </c>
      <c r="F18" s="54">
        <f t="shared" si="9"/>
        <v>32</v>
      </c>
      <c r="G18" s="55">
        <f t="shared" si="10"/>
        <v>54.339</v>
      </c>
      <c r="H18" s="54">
        <f t="shared" si="11"/>
        <v>54</v>
      </c>
      <c r="I18" s="56">
        <f t="shared" si="12"/>
        <v>20.344</v>
      </c>
      <c r="J18" s="45">
        <f t="shared" si="1"/>
        <v>96.74806666666667</v>
      </c>
      <c r="K18" s="54">
        <f t="shared" si="2"/>
        <v>96</v>
      </c>
      <c r="L18" s="55">
        <f t="shared" si="3"/>
        <v>44.884</v>
      </c>
      <c r="M18" s="54">
        <f t="shared" si="4"/>
        <v>44</v>
      </c>
      <c r="N18" s="56">
        <f t="shared" si="13"/>
        <v>53.04</v>
      </c>
      <c r="O18" s="64" t="str">
        <f t="shared" si="5"/>
        <v>N 32° 54.339'</v>
      </c>
      <c r="P18" s="65" t="str">
        <f t="shared" si="6"/>
        <v>W 96° 44.884'</v>
      </c>
      <c r="Q18" s="64" t="str">
        <f t="shared" si="7"/>
        <v>32° 54' 20.344" N</v>
      </c>
      <c r="R18" s="65" t="str">
        <f t="shared" si="8"/>
        <v>96° 44' 53.04" W</v>
      </c>
    </row>
    <row r="19" spans="1:18" ht="12.75">
      <c r="A19" s="89"/>
      <c r="B19" s="77">
        <v>240</v>
      </c>
      <c r="C19" s="39">
        <f>VLOOKUP(B19,Circle!$A$2:$D$362,4,TRUE)</f>
        <v>32.941925580363666</v>
      </c>
      <c r="D19" s="39">
        <f>VLOOKUP(B19,Circle!$A$2:$D$362,3,TRUE)</f>
        <v>-96.82262864326293</v>
      </c>
      <c r="E19" s="45">
        <f t="shared" si="0"/>
        <v>32.941925580363666</v>
      </c>
      <c r="F19" s="54">
        <f t="shared" si="9"/>
        <v>32</v>
      </c>
      <c r="G19" s="55">
        <f t="shared" si="10"/>
        <v>56.516</v>
      </c>
      <c r="H19" s="54">
        <f t="shared" si="11"/>
        <v>56</v>
      </c>
      <c r="I19" s="56">
        <f t="shared" si="12"/>
        <v>30.932</v>
      </c>
      <c r="J19" s="45">
        <f t="shared" si="1"/>
        <v>96.82262864326293</v>
      </c>
      <c r="K19" s="54">
        <f t="shared" si="2"/>
        <v>96</v>
      </c>
      <c r="L19" s="55">
        <f t="shared" si="3"/>
        <v>49.358</v>
      </c>
      <c r="M19" s="54">
        <f t="shared" si="4"/>
        <v>49</v>
      </c>
      <c r="N19" s="56">
        <f t="shared" si="13"/>
        <v>21.463</v>
      </c>
      <c r="O19" s="64" t="str">
        <f t="shared" si="5"/>
        <v>N 32° 56.516'</v>
      </c>
      <c r="P19" s="65" t="str">
        <f t="shared" si="6"/>
        <v>W 96° 49.358'</v>
      </c>
      <c r="Q19" s="64" t="str">
        <f t="shared" si="7"/>
        <v>32° 56' 30.932" N</v>
      </c>
      <c r="R19" s="65" t="str">
        <f t="shared" si="8"/>
        <v>96° 49' 21.463" W</v>
      </c>
    </row>
    <row r="20" spans="1:18" ht="12.75">
      <c r="A20" s="89"/>
      <c r="B20" s="77">
        <v>300</v>
      </c>
      <c r="C20" s="39">
        <f>VLOOKUP(B20,Circle!$A$2:$D$362,4,TRUE)</f>
        <v>33.014474419636336</v>
      </c>
      <c r="D20" s="39">
        <f>VLOOKUP(B20,Circle!$A$2:$D$362,3,TRUE)</f>
        <v>-96.82262864326293</v>
      </c>
      <c r="E20" s="45">
        <f t="shared" si="0"/>
        <v>33.014474419636336</v>
      </c>
      <c r="F20" s="54">
        <f t="shared" si="9"/>
        <v>33</v>
      </c>
      <c r="G20" s="55">
        <f t="shared" si="10"/>
        <v>0.868</v>
      </c>
      <c r="H20" s="54">
        <f t="shared" si="11"/>
        <v>0</v>
      </c>
      <c r="I20" s="56">
        <f t="shared" si="12"/>
        <v>52.108</v>
      </c>
      <c r="J20" s="45">
        <f t="shared" si="1"/>
        <v>96.82262864326293</v>
      </c>
      <c r="K20" s="54">
        <f t="shared" si="2"/>
        <v>96</v>
      </c>
      <c r="L20" s="55">
        <f t="shared" si="3"/>
        <v>49.358</v>
      </c>
      <c r="M20" s="54">
        <f t="shared" si="4"/>
        <v>49</v>
      </c>
      <c r="N20" s="56">
        <f t="shared" si="13"/>
        <v>21.463</v>
      </c>
      <c r="O20" s="64" t="str">
        <f t="shared" si="5"/>
        <v>N 33° 0.868'</v>
      </c>
      <c r="P20" s="65" t="str">
        <f t="shared" si="6"/>
        <v>W 96° 49.358'</v>
      </c>
      <c r="Q20" s="64" t="str">
        <f t="shared" si="7"/>
        <v>33° 0' 52.108" N</v>
      </c>
      <c r="R20" s="65" t="str">
        <f t="shared" si="8"/>
        <v>96° 49' 21.463" W</v>
      </c>
    </row>
    <row r="21" spans="1:18" ht="13.5" thickBot="1">
      <c r="A21" s="90"/>
      <c r="B21" s="78">
        <v>360</v>
      </c>
      <c r="C21" s="40">
        <f>VLOOKUP(B21,Circle!$A$2:$D$362,4,TRUE)</f>
        <v>33.05074883927267</v>
      </c>
      <c r="D21" s="40">
        <f>VLOOKUP(B21,Circle!$A$2:$D$362,3,TRUE)</f>
        <v>-96.74806666666667</v>
      </c>
      <c r="E21" s="46">
        <f t="shared" si="0"/>
        <v>33.05074883927267</v>
      </c>
      <c r="F21" s="57">
        <f t="shared" si="9"/>
        <v>33</v>
      </c>
      <c r="G21" s="58">
        <f t="shared" si="10"/>
        <v>3.045</v>
      </c>
      <c r="H21" s="57">
        <f t="shared" si="11"/>
        <v>3</v>
      </c>
      <c r="I21" s="59">
        <f t="shared" si="12"/>
        <v>2.696</v>
      </c>
      <c r="J21" s="46">
        <f t="shared" si="1"/>
        <v>96.74806666666667</v>
      </c>
      <c r="K21" s="57">
        <f t="shared" si="2"/>
        <v>96</v>
      </c>
      <c r="L21" s="58">
        <f t="shared" si="3"/>
        <v>44.884</v>
      </c>
      <c r="M21" s="57">
        <f t="shared" si="4"/>
        <v>44</v>
      </c>
      <c r="N21" s="59">
        <f t="shared" si="13"/>
        <v>53.04</v>
      </c>
      <c r="O21" s="66" t="str">
        <f t="shared" si="5"/>
        <v>N 33° 3.045'</v>
      </c>
      <c r="P21" s="67" t="str">
        <f t="shared" si="6"/>
        <v>W 96° 44.884'</v>
      </c>
      <c r="Q21" s="66" t="str">
        <f t="shared" si="7"/>
        <v>33° 3' 2.696" N</v>
      </c>
      <c r="R21" s="67" t="str">
        <f t="shared" si="8"/>
        <v>96° 44' 53.04" W</v>
      </c>
    </row>
    <row r="22" spans="1:18" ht="12.75" customHeight="1">
      <c r="A22" s="88" t="s">
        <v>30</v>
      </c>
      <c r="B22" s="79">
        <v>30</v>
      </c>
      <c r="C22" s="41">
        <f>VLOOKUP(B22,Circle!$A$2:$D$362,4,TRUE)</f>
        <v>33.04102913782521</v>
      </c>
      <c r="D22" s="41">
        <f>VLOOKUP(B22,Circle!$A$2:$D$362,3,TRUE)</f>
        <v>-96.70501828940752</v>
      </c>
      <c r="E22" s="44">
        <f t="shared" si="0"/>
        <v>33.04102913782521</v>
      </c>
      <c r="F22" s="51">
        <f t="shared" si="9"/>
        <v>33</v>
      </c>
      <c r="G22" s="52">
        <f t="shared" si="10"/>
        <v>2.462</v>
      </c>
      <c r="H22" s="51">
        <f t="shared" si="11"/>
        <v>2</v>
      </c>
      <c r="I22" s="53">
        <f t="shared" si="12"/>
        <v>27.705</v>
      </c>
      <c r="J22" s="44">
        <f t="shared" si="1"/>
        <v>96.70501828940752</v>
      </c>
      <c r="K22" s="51">
        <f t="shared" si="2"/>
        <v>96</v>
      </c>
      <c r="L22" s="52">
        <f t="shared" si="3"/>
        <v>42.301</v>
      </c>
      <c r="M22" s="51">
        <f t="shared" si="4"/>
        <v>42</v>
      </c>
      <c r="N22" s="53">
        <f t="shared" si="13"/>
        <v>18.066</v>
      </c>
      <c r="O22" s="62" t="str">
        <f t="shared" si="5"/>
        <v>N 33° 2.462'</v>
      </c>
      <c r="P22" s="63" t="str">
        <f t="shared" si="6"/>
        <v>W 96° 42.301'</v>
      </c>
      <c r="Q22" s="62" t="str">
        <f t="shared" si="7"/>
        <v>33° 2' 27.705" N</v>
      </c>
      <c r="R22" s="63" t="str">
        <f t="shared" si="8"/>
        <v>96° 42' 18.066" W</v>
      </c>
    </row>
    <row r="23" spans="1:18" ht="12.75">
      <c r="A23" s="89"/>
      <c r="B23" s="77">
        <v>90</v>
      </c>
      <c r="C23" s="39">
        <f>VLOOKUP(B23,Circle!$A$2:$D$362,4,TRUE)</f>
        <v>32.9782</v>
      </c>
      <c r="D23" s="39">
        <f>VLOOKUP(B23,Circle!$A$2:$D$362,3,TRUE)</f>
        <v>-96.66196991214836</v>
      </c>
      <c r="E23" s="45">
        <f t="shared" si="0"/>
        <v>32.9782</v>
      </c>
      <c r="F23" s="54">
        <f t="shared" si="9"/>
        <v>32</v>
      </c>
      <c r="G23" s="55">
        <f t="shared" si="10"/>
        <v>58.692</v>
      </c>
      <c r="H23" s="54">
        <f t="shared" si="11"/>
        <v>58</v>
      </c>
      <c r="I23" s="56">
        <f t="shared" si="12"/>
        <v>41.52</v>
      </c>
      <c r="J23" s="45">
        <f t="shared" si="1"/>
        <v>96.66196991214836</v>
      </c>
      <c r="K23" s="54">
        <f t="shared" si="2"/>
        <v>96</v>
      </c>
      <c r="L23" s="55">
        <f t="shared" si="3"/>
        <v>39.718</v>
      </c>
      <c r="M23" s="54">
        <f t="shared" si="4"/>
        <v>39</v>
      </c>
      <c r="N23" s="56">
        <f t="shared" si="13"/>
        <v>43.092</v>
      </c>
      <c r="O23" s="64" t="str">
        <f t="shared" si="5"/>
        <v>N 32° 58.692'</v>
      </c>
      <c r="P23" s="65" t="str">
        <f t="shared" si="6"/>
        <v>W 96° 39.718'</v>
      </c>
      <c r="Q23" s="64" t="str">
        <f t="shared" si="7"/>
        <v>32° 58' 41.52" N</v>
      </c>
      <c r="R23" s="65" t="str">
        <f t="shared" si="8"/>
        <v>96° 39' 43.092" W</v>
      </c>
    </row>
    <row r="24" spans="1:18" ht="12.75">
      <c r="A24" s="89"/>
      <c r="B24" s="77">
        <v>150</v>
      </c>
      <c r="C24" s="39">
        <f>VLOOKUP(B24,Circle!$A$2:$D$362,4,TRUE)</f>
        <v>32.91537086217479</v>
      </c>
      <c r="D24" s="39">
        <f>VLOOKUP(B24,Circle!$A$2:$D$362,3,TRUE)</f>
        <v>-96.70501828940752</v>
      </c>
      <c r="E24" s="45">
        <f t="shared" si="0"/>
        <v>32.91537086217479</v>
      </c>
      <c r="F24" s="54">
        <f t="shared" si="9"/>
        <v>32</v>
      </c>
      <c r="G24" s="55">
        <f t="shared" si="10"/>
        <v>54.922</v>
      </c>
      <c r="H24" s="54">
        <f t="shared" si="11"/>
        <v>54</v>
      </c>
      <c r="I24" s="56">
        <f t="shared" si="12"/>
        <v>55.335</v>
      </c>
      <c r="J24" s="45">
        <f t="shared" si="1"/>
        <v>96.70501828940752</v>
      </c>
      <c r="K24" s="54">
        <f t="shared" si="2"/>
        <v>96</v>
      </c>
      <c r="L24" s="55">
        <f t="shared" si="3"/>
        <v>42.301</v>
      </c>
      <c r="M24" s="54">
        <f t="shared" si="4"/>
        <v>42</v>
      </c>
      <c r="N24" s="56">
        <f t="shared" si="13"/>
        <v>18.066</v>
      </c>
      <c r="O24" s="64" t="str">
        <f t="shared" si="5"/>
        <v>N 32° 54.922'</v>
      </c>
      <c r="P24" s="65" t="str">
        <f t="shared" si="6"/>
        <v>W 96° 42.301'</v>
      </c>
      <c r="Q24" s="64" t="str">
        <f t="shared" si="7"/>
        <v>32° 54' 55.335" N</v>
      </c>
      <c r="R24" s="65" t="str">
        <f t="shared" si="8"/>
        <v>96° 42' 18.066" W</v>
      </c>
    </row>
    <row r="25" spans="1:18" ht="12.75">
      <c r="A25" s="89"/>
      <c r="B25" s="77">
        <v>210</v>
      </c>
      <c r="C25" s="39">
        <f>VLOOKUP(B25,Circle!$A$2:$D$362,4,TRUE)</f>
        <v>32.91537086217479</v>
      </c>
      <c r="D25" s="39">
        <f>VLOOKUP(B25,Circle!$A$2:$D$362,3,TRUE)</f>
        <v>-96.79111504392583</v>
      </c>
      <c r="E25" s="45">
        <f t="shared" si="0"/>
        <v>32.91537086217479</v>
      </c>
      <c r="F25" s="54">
        <f t="shared" si="9"/>
        <v>32</v>
      </c>
      <c r="G25" s="55">
        <f t="shared" si="10"/>
        <v>54.922</v>
      </c>
      <c r="H25" s="54">
        <f t="shared" si="11"/>
        <v>54</v>
      </c>
      <c r="I25" s="56">
        <f t="shared" si="12"/>
        <v>55.335</v>
      </c>
      <c r="J25" s="45">
        <f t="shared" si="1"/>
        <v>96.79111504392583</v>
      </c>
      <c r="K25" s="54">
        <f t="shared" si="2"/>
        <v>96</v>
      </c>
      <c r="L25" s="55">
        <f t="shared" si="3"/>
        <v>47.467</v>
      </c>
      <c r="M25" s="54">
        <f t="shared" si="4"/>
        <v>47</v>
      </c>
      <c r="N25" s="56">
        <f t="shared" si="13"/>
        <v>28.014</v>
      </c>
      <c r="O25" s="64" t="str">
        <f t="shared" si="5"/>
        <v>N 32° 54.922'</v>
      </c>
      <c r="P25" s="65" t="str">
        <f t="shared" si="6"/>
        <v>W 96° 47.467'</v>
      </c>
      <c r="Q25" s="64" t="str">
        <f t="shared" si="7"/>
        <v>32° 54' 55.335" N</v>
      </c>
      <c r="R25" s="65" t="str">
        <f t="shared" si="8"/>
        <v>96° 47' 28.014" W</v>
      </c>
    </row>
    <row r="26" spans="1:18" ht="12.75">
      <c r="A26" s="89"/>
      <c r="B26" s="77">
        <v>270</v>
      </c>
      <c r="C26" s="39">
        <f>VLOOKUP(B26,Circle!$A$2:$D$362,4,TRUE)</f>
        <v>32.9782</v>
      </c>
      <c r="D26" s="39">
        <f>VLOOKUP(B26,Circle!$A$2:$D$362,3,TRUE)</f>
        <v>-96.83416342118498</v>
      </c>
      <c r="E26" s="45">
        <f t="shared" si="0"/>
        <v>32.9782</v>
      </c>
      <c r="F26" s="54">
        <f t="shared" si="9"/>
        <v>32</v>
      </c>
      <c r="G26" s="55">
        <f t="shared" si="10"/>
        <v>58.692</v>
      </c>
      <c r="H26" s="54">
        <f t="shared" si="11"/>
        <v>58</v>
      </c>
      <c r="I26" s="56">
        <f t="shared" si="12"/>
        <v>41.52</v>
      </c>
      <c r="J26" s="45">
        <f t="shared" si="1"/>
        <v>96.83416342118498</v>
      </c>
      <c r="K26" s="54">
        <f t="shared" si="2"/>
        <v>96</v>
      </c>
      <c r="L26" s="55">
        <f t="shared" si="3"/>
        <v>50.05</v>
      </c>
      <c r="M26" s="54">
        <f t="shared" si="4"/>
        <v>50</v>
      </c>
      <c r="N26" s="56">
        <f t="shared" si="13"/>
        <v>2.988</v>
      </c>
      <c r="O26" s="64" t="str">
        <f t="shared" si="5"/>
        <v>N 32° 58.692'</v>
      </c>
      <c r="P26" s="65" t="str">
        <f t="shared" si="6"/>
        <v>W 96° 50.05'</v>
      </c>
      <c r="Q26" s="64" t="str">
        <f t="shared" si="7"/>
        <v>32° 58' 41.52" N</v>
      </c>
      <c r="R26" s="65" t="str">
        <f t="shared" si="8"/>
        <v>96° 50' 2.988" W</v>
      </c>
    </row>
    <row r="27" spans="1:18" ht="12.75">
      <c r="A27" s="89"/>
      <c r="B27" s="77">
        <v>330</v>
      </c>
      <c r="C27" s="39">
        <f>VLOOKUP(B27,Circle!$A$2:$D$362,4,TRUE)</f>
        <v>33.04102913782521</v>
      </c>
      <c r="D27" s="39">
        <f>VLOOKUP(B27,Circle!$A$2:$D$362,3,TRUE)</f>
        <v>-96.79111504392583</v>
      </c>
      <c r="E27" s="45">
        <f t="shared" si="0"/>
        <v>33.04102913782521</v>
      </c>
      <c r="F27" s="54">
        <f t="shared" si="9"/>
        <v>33</v>
      </c>
      <c r="G27" s="55">
        <f t="shared" si="10"/>
        <v>2.462</v>
      </c>
      <c r="H27" s="54">
        <f t="shared" si="11"/>
        <v>2</v>
      </c>
      <c r="I27" s="56">
        <f t="shared" si="12"/>
        <v>27.705</v>
      </c>
      <c r="J27" s="45">
        <f t="shared" si="1"/>
        <v>96.79111504392583</v>
      </c>
      <c r="K27" s="54">
        <f t="shared" si="2"/>
        <v>96</v>
      </c>
      <c r="L27" s="55">
        <f t="shared" si="3"/>
        <v>47.467</v>
      </c>
      <c r="M27" s="54">
        <f t="shared" si="4"/>
        <v>47</v>
      </c>
      <c r="N27" s="56">
        <f t="shared" si="13"/>
        <v>28.014</v>
      </c>
      <c r="O27" s="64" t="str">
        <f t="shared" si="5"/>
        <v>N 33° 2.462'</v>
      </c>
      <c r="P27" s="65" t="str">
        <f t="shared" si="6"/>
        <v>W 96° 47.467'</v>
      </c>
      <c r="Q27" s="64" t="str">
        <f t="shared" si="7"/>
        <v>33° 2' 27.705" N</v>
      </c>
      <c r="R27" s="65" t="str">
        <f t="shared" si="8"/>
        <v>96° 47' 28.014" W</v>
      </c>
    </row>
    <row r="28" spans="1:18" ht="13.5" thickBot="1">
      <c r="A28" s="90"/>
      <c r="B28" s="78">
        <v>30</v>
      </c>
      <c r="C28" s="40">
        <f>VLOOKUP(B28,Circle!$A$2:$D$362,4,TRUE)</f>
        <v>33.04102913782521</v>
      </c>
      <c r="D28" s="40">
        <f>VLOOKUP(B28,Circle!$A$2:$D$362,3,TRUE)</f>
        <v>-96.70501828940752</v>
      </c>
      <c r="E28" s="46">
        <f t="shared" si="0"/>
        <v>33.04102913782521</v>
      </c>
      <c r="F28" s="57">
        <f t="shared" si="9"/>
        <v>33</v>
      </c>
      <c r="G28" s="58">
        <f t="shared" si="10"/>
        <v>2.462</v>
      </c>
      <c r="H28" s="57">
        <f t="shared" si="11"/>
        <v>2</v>
      </c>
      <c r="I28" s="59">
        <f t="shared" si="12"/>
        <v>27.705</v>
      </c>
      <c r="J28" s="46">
        <f t="shared" si="1"/>
        <v>96.70501828940752</v>
      </c>
      <c r="K28" s="57">
        <f t="shared" si="2"/>
        <v>96</v>
      </c>
      <c r="L28" s="58">
        <f t="shared" si="3"/>
        <v>42.301</v>
      </c>
      <c r="M28" s="57">
        <f t="shared" si="4"/>
        <v>42</v>
      </c>
      <c r="N28" s="59">
        <f t="shared" si="13"/>
        <v>18.066</v>
      </c>
      <c r="O28" s="66" t="str">
        <f t="shared" si="5"/>
        <v>N 33° 2.462'</v>
      </c>
      <c r="P28" s="67" t="str">
        <f t="shared" si="6"/>
        <v>W 96° 42.301'</v>
      </c>
      <c r="Q28" s="66" t="str">
        <f t="shared" si="7"/>
        <v>33° 2' 27.705" N</v>
      </c>
      <c r="R28" s="67" t="str">
        <f t="shared" si="8"/>
        <v>96° 42' 18.066" W</v>
      </c>
    </row>
    <row r="29" spans="1:18" ht="12.75" customHeight="1">
      <c r="A29" s="85" t="s">
        <v>9</v>
      </c>
      <c r="B29" s="79">
        <v>0</v>
      </c>
      <c r="C29" s="41">
        <f>VLOOKUP(B29,Circle!$A$2:$D$362,4,TRUE)</f>
        <v>33.05074883927267</v>
      </c>
      <c r="D29" s="41">
        <f>VLOOKUP(B29,Circle!$A$2:$D$362,3,TRUE)</f>
        <v>-96.74806666666667</v>
      </c>
      <c r="E29" s="44">
        <f t="shared" si="0"/>
        <v>33.05074883927267</v>
      </c>
      <c r="F29" s="51">
        <f t="shared" si="9"/>
        <v>33</v>
      </c>
      <c r="G29" s="52">
        <f t="shared" si="10"/>
        <v>3.045</v>
      </c>
      <c r="H29" s="51">
        <f t="shared" si="11"/>
        <v>3</v>
      </c>
      <c r="I29" s="53">
        <f t="shared" si="12"/>
        <v>2.696</v>
      </c>
      <c r="J29" s="44">
        <f t="shared" si="1"/>
        <v>96.74806666666667</v>
      </c>
      <c r="K29" s="51">
        <f t="shared" si="2"/>
        <v>96</v>
      </c>
      <c r="L29" s="52">
        <f t="shared" si="3"/>
        <v>44.884</v>
      </c>
      <c r="M29" s="51">
        <f t="shared" si="4"/>
        <v>44</v>
      </c>
      <c r="N29" s="53">
        <f t="shared" si="13"/>
        <v>53.04</v>
      </c>
      <c r="O29" s="62" t="str">
        <f t="shared" si="5"/>
        <v>N 33° 3.045'</v>
      </c>
      <c r="P29" s="63" t="str">
        <f t="shared" si="6"/>
        <v>W 96° 44.884'</v>
      </c>
      <c r="Q29" s="62" t="str">
        <f t="shared" si="7"/>
        <v>33° 3' 2.696" N</v>
      </c>
      <c r="R29" s="63" t="str">
        <f t="shared" si="8"/>
        <v>96° 44' 53.04" W</v>
      </c>
    </row>
    <row r="30" spans="1:18" ht="12.75">
      <c r="A30" s="86"/>
      <c r="B30" s="77">
        <v>135</v>
      </c>
      <c r="C30" s="39">
        <f>VLOOKUP(B30,Circle!$A$2:$D$362,4,TRUE)</f>
        <v>32.92690022378308</v>
      </c>
      <c r="D30" s="39">
        <f>VLOOKUP(B30,Circle!$A$2:$D$362,3,TRUE)</f>
        <v>-96.68718706770862</v>
      </c>
      <c r="E30" s="45">
        <f t="shared" si="0"/>
        <v>32.92690022378308</v>
      </c>
      <c r="F30" s="54">
        <f t="shared" si="9"/>
        <v>32</v>
      </c>
      <c r="G30" s="55">
        <f t="shared" si="10"/>
        <v>55.614</v>
      </c>
      <c r="H30" s="54">
        <f t="shared" si="11"/>
        <v>55</v>
      </c>
      <c r="I30" s="56">
        <f t="shared" si="12"/>
        <v>36.841</v>
      </c>
      <c r="J30" s="45">
        <f t="shared" si="1"/>
        <v>96.68718706770862</v>
      </c>
      <c r="K30" s="54">
        <f t="shared" si="2"/>
        <v>96</v>
      </c>
      <c r="L30" s="55">
        <f t="shared" si="3"/>
        <v>41.231</v>
      </c>
      <c r="M30" s="54">
        <f t="shared" si="4"/>
        <v>41</v>
      </c>
      <c r="N30" s="56">
        <f t="shared" si="13"/>
        <v>13.873</v>
      </c>
      <c r="O30" s="64" t="str">
        <f t="shared" si="5"/>
        <v>N 32° 55.614'</v>
      </c>
      <c r="P30" s="65" t="str">
        <f t="shared" si="6"/>
        <v>W 96° 41.231'</v>
      </c>
      <c r="Q30" s="64" t="str">
        <f t="shared" si="7"/>
        <v>32° 55' 36.841" N</v>
      </c>
      <c r="R30" s="65" t="str">
        <f t="shared" si="8"/>
        <v>96° 41' 13.873" W</v>
      </c>
    </row>
    <row r="31" spans="1:18" ht="12.75">
      <c r="A31" s="86"/>
      <c r="B31" s="77">
        <v>270</v>
      </c>
      <c r="C31" s="39">
        <f>VLOOKUP(B31,Circle!$A$2:$D$362,4,TRUE)</f>
        <v>32.9782</v>
      </c>
      <c r="D31" s="39">
        <f>VLOOKUP(B31,Circle!$A$2:$D$362,3,TRUE)</f>
        <v>-96.83416342118498</v>
      </c>
      <c r="E31" s="45">
        <f t="shared" si="0"/>
        <v>32.9782</v>
      </c>
      <c r="F31" s="54">
        <f t="shared" si="9"/>
        <v>32</v>
      </c>
      <c r="G31" s="55">
        <f t="shared" si="10"/>
        <v>58.692</v>
      </c>
      <c r="H31" s="54">
        <f t="shared" si="11"/>
        <v>58</v>
      </c>
      <c r="I31" s="56">
        <f t="shared" si="12"/>
        <v>41.52</v>
      </c>
      <c r="J31" s="45">
        <f t="shared" si="1"/>
        <v>96.83416342118498</v>
      </c>
      <c r="K31" s="54">
        <f t="shared" si="2"/>
        <v>96</v>
      </c>
      <c r="L31" s="55">
        <f t="shared" si="3"/>
        <v>50.05</v>
      </c>
      <c r="M31" s="54">
        <f t="shared" si="4"/>
        <v>50</v>
      </c>
      <c r="N31" s="56">
        <f t="shared" si="13"/>
        <v>2.988</v>
      </c>
      <c r="O31" s="64" t="str">
        <f t="shared" si="5"/>
        <v>N 32° 58.692'</v>
      </c>
      <c r="P31" s="65" t="str">
        <f t="shared" si="6"/>
        <v>W 96° 50.05'</v>
      </c>
      <c r="Q31" s="64" t="str">
        <f t="shared" si="7"/>
        <v>32° 58' 41.52" N</v>
      </c>
      <c r="R31" s="65" t="str">
        <f t="shared" si="8"/>
        <v>96° 50' 2.988" W</v>
      </c>
    </row>
    <row r="32" spans="1:18" ht="12.75">
      <c r="A32" s="86"/>
      <c r="B32" s="77">
        <v>45</v>
      </c>
      <c r="C32" s="39">
        <f>VLOOKUP(B32,Circle!$A$2:$D$362,4,TRUE)</f>
        <v>33.02949977621692</v>
      </c>
      <c r="D32" s="39">
        <f>VLOOKUP(B32,Circle!$A$2:$D$362,3,TRUE)</f>
        <v>-96.68718706770862</v>
      </c>
      <c r="E32" s="45">
        <f t="shared" si="0"/>
        <v>33.02949977621692</v>
      </c>
      <c r="F32" s="54">
        <f t="shared" si="9"/>
        <v>33</v>
      </c>
      <c r="G32" s="55">
        <f t="shared" si="10"/>
        <v>1.77</v>
      </c>
      <c r="H32" s="54">
        <f t="shared" si="11"/>
        <v>1</v>
      </c>
      <c r="I32" s="56">
        <f t="shared" si="12"/>
        <v>46.199</v>
      </c>
      <c r="J32" s="45">
        <f t="shared" si="1"/>
        <v>96.68718706770862</v>
      </c>
      <c r="K32" s="54">
        <f t="shared" si="2"/>
        <v>96</v>
      </c>
      <c r="L32" s="55">
        <f t="shared" si="3"/>
        <v>41.231</v>
      </c>
      <c r="M32" s="54">
        <f t="shared" si="4"/>
        <v>41</v>
      </c>
      <c r="N32" s="56">
        <f t="shared" si="13"/>
        <v>13.873</v>
      </c>
      <c r="O32" s="64" t="str">
        <f t="shared" si="5"/>
        <v>N 33° 1.77'</v>
      </c>
      <c r="P32" s="65" t="str">
        <f t="shared" si="6"/>
        <v>W 96° 41.231'</v>
      </c>
      <c r="Q32" s="64" t="str">
        <f t="shared" si="7"/>
        <v>33° 1' 46.199" N</v>
      </c>
      <c r="R32" s="65" t="str">
        <f t="shared" si="8"/>
        <v>96° 41' 13.873" W</v>
      </c>
    </row>
    <row r="33" spans="1:18" ht="12.75">
      <c r="A33" s="86"/>
      <c r="B33" s="77">
        <v>180</v>
      </c>
      <c r="C33" s="39">
        <f>VLOOKUP(B33,Circle!$A$2:$D$362,4,TRUE)</f>
        <v>32.90565116072733</v>
      </c>
      <c r="D33" s="39">
        <f>VLOOKUP(B33,Circle!$A$2:$D$362,3,TRUE)</f>
        <v>-96.74806666666667</v>
      </c>
      <c r="E33" s="45">
        <f t="shared" si="0"/>
        <v>32.90565116072733</v>
      </c>
      <c r="F33" s="54">
        <f t="shared" si="9"/>
        <v>32</v>
      </c>
      <c r="G33" s="55">
        <f t="shared" si="10"/>
        <v>54.339</v>
      </c>
      <c r="H33" s="54">
        <f t="shared" si="11"/>
        <v>54</v>
      </c>
      <c r="I33" s="56">
        <f t="shared" si="12"/>
        <v>20.344</v>
      </c>
      <c r="J33" s="45">
        <f t="shared" si="1"/>
        <v>96.74806666666667</v>
      </c>
      <c r="K33" s="54">
        <f t="shared" si="2"/>
        <v>96</v>
      </c>
      <c r="L33" s="55">
        <f t="shared" si="3"/>
        <v>44.884</v>
      </c>
      <c r="M33" s="54">
        <f t="shared" si="4"/>
        <v>44</v>
      </c>
      <c r="N33" s="56">
        <f t="shared" si="13"/>
        <v>53.04</v>
      </c>
      <c r="O33" s="64" t="str">
        <f t="shared" si="5"/>
        <v>N 32° 54.339'</v>
      </c>
      <c r="P33" s="65" t="str">
        <f t="shared" si="6"/>
        <v>W 96° 44.884'</v>
      </c>
      <c r="Q33" s="64" t="str">
        <f t="shared" si="7"/>
        <v>32° 54' 20.344" N</v>
      </c>
      <c r="R33" s="65" t="str">
        <f t="shared" si="8"/>
        <v>96° 44' 53.04" W</v>
      </c>
    </row>
    <row r="34" spans="1:18" ht="12.75">
      <c r="A34" s="86"/>
      <c r="B34" s="77">
        <v>315</v>
      </c>
      <c r="C34" s="39">
        <f>VLOOKUP(B34,Circle!$A$2:$D$362,4,TRUE)</f>
        <v>33.02949977621692</v>
      </c>
      <c r="D34" s="39">
        <f>VLOOKUP(B34,Circle!$A$2:$D$362,3,TRUE)</f>
        <v>-96.80894626562473</v>
      </c>
      <c r="E34" s="45">
        <f t="shared" si="0"/>
        <v>33.02949977621692</v>
      </c>
      <c r="F34" s="54">
        <f t="shared" si="9"/>
        <v>33</v>
      </c>
      <c r="G34" s="55">
        <f t="shared" si="10"/>
        <v>1.77</v>
      </c>
      <c r="H34" s="54">
        <f t="shared" si="11"/>
        <v>1</v>
      </c>
      <c r="I34" s="56">
        <f t="shared" si="12"/>
        <v>46.199</v>
      </c>
      <c r="J34" s="45">
        <f t="shared" si="1"/>
        <v>96.80894626562473</v>
      </c>
      <c r="K34" s="54">
        <f t="shared" si="2"/>
        <v>96</v>
      </c>
      <c r="L34" s="55">
        <f t="shared" si="3"/>
        <v>48.537</v>
      </c>
      <c r="M34" s="54">
        <f t="shared" si="4"/>
        <v>48</v>
      </c>
      <c r="N34" s="56">
        <f t="shared" si="13"/>
        <v>32.207</v>
      </c>
      <c r="O34" s="64" t="str">
        <f t="shared" si="5"/>
        <v>N 33° 1.77'</v>
      </c>
      <c r="P34" s="65" t="str">
        <f t="shared" si="6"/>
        <v>W 96° 48.537'</v>
      </c>
      <c r="Q34" s="64" t="str">
        <f t="shared" si="7"/>
        <v>33° 1' 46.199" N</v>
      </c>
      <c r="R34" s="65" t="str">
        <f t="shared" si="8"/>
        <v>96° 48' 32.207" W</v>
      </c>
    </row>
    <row r="35" spans="1:18" ht="12.75">
      <c r="A35" s="86"/>
      <c r="B35" s="77">
        <v>90</v>
      </c>
      <c r="C35" s="39">
        <f>VLOOKUP(B35,Circle!$A$2:$D$362,4,TRUE)</f>
        <v>32.9782</v>
      </c>
      <c r="D35" s="39">
        <f>VLOOKUP(B35,Circle!$A$2:$D$362,3,TRUE)</f>
        <v>-96.66196991214836</v>
      </c>
      <c r="E35" s="45">
        <f t="shared" si="0"/>
        <v>32.9782</v>
      </c>
      <c r="F35" s="54">
        <f t="shared" si="9"/>
        <v>32</v>
      </c>
      <c r="G35" s="55">
        <f t="shared" si="10"/>
        <v>58.692</v>
      </c>
      <c r="H35" s="54">
        <f t="shared" si="11"/>
        <v>58</v>
      </c>
      <c r="I35" s="56">
        <f t="shared" si="12"/>
        <v>41.52</v>
      </c>
      <c r="J35" s="45">
        <f t="shared" si="1"/>
        <v>96.66196991214836</v>
      </c>
      <c r="K35" s="54">
        <f t="shared" si="2"/>
        <v>96</v>
      </c>
      <c r="L35" s="55">
        <f t="shared" si="3"/>
        <v>39.718</v>
      </c>
      <c r="M35" s="54">
        <f t="shared" si="4"/>
        <v>39</v>
      </c>
      <c r="N35" s="56">
        <f t="shared" si="13"/>
        <v>43.092</v>
      </c>
      <c r="O35" s="64" t="str">
        <f t="shared" si="5"/>
        <v>N 32° 58.692'</v>
      </c>
      <c r="P35" s="65" t="str">
        <f t="shared" si="6"/>
        <v>W 96° 39.718'</v>
      </c>
      <c r="Q35" s="64" t="str">
        <f t="shared" si="7"/>
        <v>32° 58' 41.52" N</v>
      </c>
      <c r="R35" s="65" t="str">
        <f t="shared" si="8"/>
        <v>96° 39' 43.092" W</v>
      </c>
    </row>
    <row r="36" spans="1:18" ht="12.75">
      <c r="A36" s="86"/>
      <c r="B36" s="77">
        <v>225</v>
      </c>
      <c r="C36" s="39">
        <f>VLOOKUP(B36,Circle!$A$2:$D$362,4,TRUE)</f>
        <v>32.92690022378308</v>
      </c>
      <c r="D36" s="39">
        <f>VLOOKUP(B36,Circle!$A$2:$D$362,3,TRUE)</f>
        <v>-96.80894626562473</v>
      </c>
      <c r="E36" s="45">
        <f t="shared" si="0"/>
        <v>32.92690022378308</v>
      </c>
      <c r="F36" s="54">
        <f t="shared" si="9"/>
        <v>32</v>
      </c>
      <c r="G36" s="55">
        <f t="shared" si="10"/>
        <v>55.614</v>
      </c>
      <c r="H36" s="54">
        <f t="shared" si="11"/>
        <v>55</v>
      </c>
      <c r="I36" s="56">
        <f t="shared" si="12"/>
        <v>36.841</v>
      </c>
      <c r="J36" s="45">
        <f t="shared" si="1"/>
        <v>96.80894626562473</v>
      </c>
      <c r="K36" s="54">
        <f t="shared" si="2"/>
        <v>96</v>
      </c>
      <c r="L36" s="55">
        <f t="shared" si="3"/>
        <v>48.537</v>
      </c>
      <c r="M36" s="54">
        <f t="shared" si="4"/>
        <v>48</v>
      </c>
      <c r="N36" s="56">
        <f t="shared" si="13"/>
        <v>32.207</v>
      </c>
      <c r="O36" s="64" t="str">
        <f t="shared" si="5"/>
        <v>N 32° 55.614'</v>
      </c>
      <c r="P36" s="65" t="str">
        <f t="shared" si="6"/>
        <v>W 96° 48.537'</v>
      </c>
      <c r="Q36" s="64" t="str">
        <f t="shared" si="7"/>
        <v>32° 55' 36.841" N</v>
      </c>
      <c r="R36" s="65" t="str">
        <f t="shared" si="8"/>
        <v>96° 48' 32.207" W</v>
      </c>
    </row>
    <row r="37" spans="1:18" ht="13.5" thickBot="1">
      <c r="A37" s="87"/>
      <c r="B37" s="78">
        <v>360</v>
      </c>
      <c r="C37" s="40">
        <f>VLOOKUP(B37,Circle!$A$2:$D$362,4,TRUE)</f>
        <v>33.05074883927267</v>
      </c>
      <c r="D37" s="40">
        <f>VLOOKUP(B37,Circle!$A$2:$D$362,3,TRUE)</f>
        <v>-96.74806666666667</v>
      </c>
      <c r="E37" s="46">
        <f t="shared" si="0"/>
        <v>33.05074883927267</v>
      </c>
      <c r="F37" s="57">
        <f t="shared" si="9"/>
        <v>33</v>
      </c>
      <c r="G37" s="58">
        <f t="shared" si="10"/>
        <v>3.045</v>
      </c>
      <c r="H37" s="57">
        <f t="shared" si="11"/>
        <v>3</v>
      </c>
      <c r="I37" s="59">
        <f t="shared" si="12"/>
        <v>2.696</v>
      </c>
      <c r="J37" s="46">
        <f t="shared" si="1"/>
        <v>96.74806666666667</v>
      </c>
      <c r="K37" s="57">
        <f t="shared" si="2"/>
        <v>96</v>
      </c>
      <c r="L37" s="58">
        <f t="shared" si="3"/>
        <v>44.884</v>
      </c>
      <c r="M37" s="57">
        <f t="shared" si="4"/>
        <v>44</v>
      </c>
      <c r="N37" s="59">
        <f t="shared" si="13"/>
        <v>53.04</v>
      </c>
      <c r="O37" s="66" t="str">
        <f t="shared" si="5"/>
        <v>N 33° 3.045'</v>
      </c>
      <c r="P37" s="67" t="str">
        <f t="shared" si="6"/>
        <v>W 96° 44.884'</v>
      </c>
      <c r="Q37" s="66" t="str">
        <f t="shared" si="7"/>
        <v>33° 3' 2.696" N</v>
      </c>
      <c r="R37" s="67" t="str">
        <f t="shared" si="8"/>
        <v>96° 44' 53.04" W</v>
      </c>
    </row>
  </sheetData>
  <sheetProtection password="FC29" sheet="1" objects="1" scenarios="1"/>
  <mergeCells count="10">
    <mergeCell ref="E1:I1"/>
    <mergeCell ref="C1:D1"/>
    <mergeCell ref="J1:N1"/>
    <mergeCell ref="Q1:R1"/>
    <mergeCell ref="O1:P1"/>
    <mergeCell ref="A29:A37"/>
    <mergeCell ref="A15:A21"/>
    <mergeCell ref="A4:A8"/>
    <mergeCell ref="A22:A28"/>
    <mergeCell ref="A9:A14"/>
  </mergeCells>
  <printOptions horizontalCentered="1" verticalCentered="1"/>
  <pageMargins left="0.5" right="0.5" top="0.5" bottom="0.5" header="0.25" footer="0.25"/>
  <pageSetup fitToHeight="1" fitToWidth="1" horizontalDpi="600" verticalDpi="600" orientation="landscape" scale="90" r:id="rId1"/>
  <headerFooter alignWithMargins="0">
    <oddFooter>&amp;RPage &amp;P of &amp;N</oddFooter>
  </headerFooter>
  <rowBreaks count="2" manualBreakCount="2">
    <brk id="38" max="11" man="1"/>
    <brk id="66" max="11" man="1"/>
  </rowBreaks>
</worksheet>
</file>

<file path=xl/worksheets/sheet4.xml><?xml version="1.0" encoding="utf-8"?>
<worksheet xmlns="http://schemas.openxmlformats.org/spreadsheetml/2006/main" xmlns:r="http://schemas.openxmlformats.org/officeDocument/2006/relationships">
  <sheetPr codeName="Sheet5">
    <pageSetUpPr fitToPage="1"/>
  </sheetPr>
  <dimension ref="A1:A1"/>
  <sheetViews>
    <sheetView workbookViewId="0" topLeftCell="A2">
      <selection activeCell="C2" sqref="C2"/>
    </sheetView>
  </sheetViews>
  <sheetFormatPr defaultColWidth="9.140625" defaultRowHeight="12.75"/>
  <cols>
    <col min="1" max="1" width="3.7109375" style="0" customWidth="1"/>
    <col min="2" max="2" width="55.7109375" style="0" customWidth="1"/>
    <col min="3" max="3" width="3.7109375" style="0" customWidth="1"/>
    <col min="4" max="4" width="55.7109375" style="0" customWidth="1"/>
    <col min="5" max="5" width="3.7109375" style="0" customWidth="1"/>
    <col min="6" max="9" width="10.7109375" style="0" customWidth="1"/>
  </cols>
  <sheetData>
    <row r="2" ht="300" customHeight="1"/>
    <row r="4" ht="300" customHeight="1"/>
    <row r="6" ht="300" customHeight="1"/>
  </sheetData>
  <sheetProtection password="FC29" sheet="1" objects="1" scenarios="1"/>
  <printOptions horizontalCentered="1" verticalCentered="1"/>
  <pageMargins left="0.5" right="0.5" top="0.5" bottom="0.5" header="0.25" footer="0.25"/>
  <pageSetup fitToHeight="1" fitToWidth="1" horizontalDpi="600" verticalDpi="600" orientation="portrait" scale="77" r:id="rId2"/>
  <headerFooter alignWithMargins="0">
    <oddFooter>&amp;RPage &amp;P of &amp;N</oddFooter>
  </headerFooter>
  <rowBreaks count="1" manualBreakCount="1">
    <brk id="5" max="7" man="1"/>
  </rowBreaks>
  <drawing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D362"/>
  <sheetViews>
    <sheetView workbookViewId="0" topLeftCell="A1">
      <pane ySplit="1" topLeftCell="BM2" activePane="bottomLeft" state="frozen"/>
      <selection pane="topLeft" activeCell="A1" sqref="A1:IV1"/>
      <selection pane="bottomLeft" activeCell="C21" sqref="C21"/>
    </sheetView>
  </sheetViews>
  <sheetFormatPr defaultColWidth="9.140625" defaultRowHeight="12.75"/>
  <cols>
    <col min="1" max="4" width="12.7109375" style="17" customWidth="1"/>
    <col min="5" max="5" width="4.57421875" style="0" customWidth="1"/>
    <col min="6" max="6" width="71.57421875" style="0" customWidth="1"/>
  </cols>
  <sheetData>
    <row r="1" spans="1:4" s="25" customFormat="1" ht="20.25" customHeight="1">
      <c r="A1" s="25" t="s">
        <v>20</v>
      </c>
      <c r="B1" s="25" t="s">
        <v>21</v>
      </c>
      <c r="C1" s="25" t="s">
        <v>7</v>
      </c>
      <c r="D1" s="25" t="s">
        <v>8</v>
      </c>
    </row>
    <row r="2" spans="1:4" ht="12.75">
      <c r="A2" s="26">
        <v>0</v>
      </c>
      <c r="B2" s="43">
        <f aca="true" t="shared" si="0" ref="B2:B65">PI()*(A2)/180</f>
        <v>0</v>
      </c>
      <c r="C2" s="43">
        <f>Input!$I$4+Input!$I$8*SIN(B2)/VLOOKUP(ROUND(ABS(Input!$I$3),0),LAT!$A$4:$E$94,5,TRUE)</f>
        <v>-96.74806666666667</v>
      </c>
      <c r="D2" s="43">
        <f>Input!$I$3+Input!$I$8*COS(B2)/VLOOKUP(ROUND(ABS(Input!$I$3),0),LAT!$A$4:$E$94,4,TRUE)</f>
        <v>33.05074883927267</v>
      </c>
    </row>
    <row r="3" spans="1:4" ht="12.75">
      <c r="A3" s="26">
        <v>1</v>
      </c>
      <c r="B3" s="43">
        <f t="shared" si="0"/>
        <v>0.017453292519943295</v>
      </c>
      <c r="C3" s="43">
        <f>Input!$I$4+Input!$I$8*SIN(B3)/VLOOKUP(ROUND(ABS(Input!$I$3),0),LAT!$A$4:$E$94,5,TRUE)</f>
        <v>-96.7465640711139</v>
      </c>
      <c r="D3" s="43">
        <f>Input!$I$3+Input!$I$8*COS(B3)/VLOOKUP(ROUND(ABS(Input!$I$3),0),LAT!$A$4:$E$94,4,TRUE)</f>
        <v>33.050737789733056</v>
      </c>
    </row>
    <row r="4" spans="1:4" ht="12.75">
      <c r="A4" s="26">
        <v>2</v>
      </c>
      <c r="B4" s="43">
        <f t="shared" si="0"/>
        <v>0.03490658503988659</v>
      </c>
      <c r="C4" s="43">
        <f>Input!$I$4+Input!$I$8*SIN(B4)/VLOOKUP(ROUND(ABS(Input!$I$3),0),LAT!$A$4:$E$94,5,TRUE)</f>
        <v>-96.74506193326627</v>
      </c>
      <c r="D4" s="43">
        <f>Input!$I$3+Input!$I$8*COS(B4)/VLOOKUP(ROUND(ABS(Input!$I$3),0),LAT!$A$4:$E$94,4,TRUE)</f>
        <v>33.05070464447999</v>
      </c>
    </row>
    <row r="5" spans="1:4" ht="12.75">
      <c r="A5" s="26">
        <v>3</v>
      </c>
      <c r="B5" s="43">
        <f t="shared" si="0"/>
        <v>0.05235987755982988</v>
      </c>
      <c r="C5" s="43">
        <f>Input!$I$4+Input!$I$8*SIN(B5)/VLOOKUP(ROUND(ABS(Input!$I$3),0),LAT!$A$4:$E$94,5,TRUE)</f>
        <v>-96.74356071068955</v>
      </c>
      <c r="D5" s="43">
        <f>Input!$I$3+Input!$I$8*COS(B5)/VLOOKUP(ROUND(ABS(Input!$I$3),0),LAT!$A$4:$E$94,4,TRUE)</f>
        <v>33.050649413609854</v>
      </c>
    </row>
    <row r="6" spans="1:4" ht="12.75">
      <c r="A6" s="26">
        <v>4</v>
      </c>
      <c r="B6" s="43">
        <f t="shared" si="0"/>
        <v>0.06981317007977318</v>
      </c>
      <c r="C6" s="43">
        <f>Input!$I$4+Input!$I$8*SIN(B6)/VLOOKUP(ROUND(ABS(Input!$I$3),0),LAT!$A$4:$E$94,5,TRUE)</f>
        <v>-96.74206086067066</v>
      </c>
      <c r="D6" s="43">
        <f>Input!$I$3+Input!$I$8*COS(B6)/VLOOKUP(ROUND(ABS(Input!$I$3),0),LAT!$A$4:$E$94,4,TRUE)</f>
        <v>33.050572113946494</v>
      </c>
    </row>
    <row r="7" spans="1:4" ht="12.75">
      <c r="A7" s="26">
        <v>5</v>
      </c>
      <c r="B7" s="43">
        <f t="shared" si="0"/>
        <v>0.08726646259971647</v>
      </c>
      <c r="C7" s="43">
        <f>Input!$I$4+Input!$I$8*SIN(B7)/VLOOKUP(ROUND(ABS(Input!$I$3),0),LAT!$A$4:$E$94,5,TRUE)</f>
        <v>-96.74056284007847</v>
      </c>
      <c r="D7" s="43">
        <f>Input!$I$3+Input!$I$8*COS(B7)/VLOOKUP(ROUND(ABS(Input!$I$3),0),LAT!$A$4:$E$94,4,TRUE)</f>
        <v>33.05047276903615</v>
      </c>
    </row>
    <row r="8" spans="1:4" ht="12.75">
      <c r="A8" s="26">
        <v>6</v>
      </c>
      <c r="B8" s="43">
        <f t="shared" si="0"/>
        <v>0.10471975511965977</v>
      </c>
      <c r="C8" s="43">
        <f>Input!$I$4+Input!$I$8*SIN(B8)/VLOOKUP(ROUND(ABS(Input!$I$3),0),LAT!$A$4:$E$94,5,TRUE)</f>
        <v>-96.73906710522454</v>
      </c>
      <c r="D8" s="43">
        <f>Input!$I$3+Input!$I$8*COS(B8)/VLOOKUP(ROUND(ABS(Input!$I$3),0),LAT!$A$4:$E$94,4,TRUE)</f>
        <v>33.05035140914023</v>
      </c>
    </row>
    <row r="9" spans="1:4" ht="12.75">
      <c r="A9" s="26">
        <v>7</v>
      </c>
      <c r="B9" s="43">
        <f t="shared" si="0"/>
        <v>0.12217304763960307</v>
      </c>
      <c r="C9" s="43">
        <f>Input!$I$4+Input!$I$8*SIN(B9)/VLOOKUP(ROUND(ABS(Input!$I$3),0),LAT!$A$4:$E$94,5,TRUE)</f>
        <v>-96.73757411172421</v>
      </c>
      <c r="D9" s="43">
        <f>Input!$I$3+Input!$I$8*COS(B9)/VLOOKUP(ROUND(ABS(Input!$I$3),0),LAT!$A$4:$E$94,4,TRUE)</f>
        <v>33.05020807122614</v>
      </c>
    </row>
    <row r="10" spans="1:4" ht="12.75">
      <c r="A10" s="26">
        <v>8</v>
      </c>
      <c r="B10" s="43">
        <f t="shared" si="0"/>
        <v>0.13962634015954636</v>
      </c>
      <c r="C10" s="43">
        <f>Input!$I$4+Input!$I$8*SIN(B10)/VLOOKUP(ROUND(ABS(Input!$I$3),0),LAT!$A$4:$E$94,5,TRUE)</f>
        <v>-96.73608431435777</v>
      </c>
      <c r="D10" s="43">
        <f>Input!$I$3+Input!$I$8*COS(B10)/VLOOKUP(ROUND(ABS(Input!$I$3),0),LAT!$A$4:$E$94,4,TRUE)</f>
        <v>33.05004279895599</v>
      </c>
    </row>
    <row r="11" spans="1:4" ht="12.75">
      <c r="A11" s="26">
        <v>9</v>
      </c>
      <c r="B11" s="43">
        <f t="shared" si="0"/>
        <v>0.15707963267948966</v>
      </c>
      <c r="C11" s="43">
        <f>Input!$I$4+Input!$I$8*SIN(B11)/VLOOKUP(ROUND(ABS(Input!$I$3),0),LAT!$A$4:$E$94,5,TRUE)</f>
        <v>-96.7345981669319</v>
      </c>
      <c r="D11" s="43">
        <f>Input!$I$3+Input!$I$8*COS(B11)/VLOOKUP(ROUND(ABS(Input!$I$3),0),LAT!$A$4:$E$94,4,TRUE)</f>
        <v>33.04985564267333</v>
      </c>
    </row>
    <row r="12" spans="1:4" ht="12.75">
      <c r="A12" s="26">
        <v>10</v>
      </c>
      <c r="B12" s="43">
        <f t="shared" si="0"/>
        <v>0.17453292519943295</v>
      </c>
      <c r="C12" s="43">
        <f>Input!$I$4+Input!$I$8*SIN(B12)/VLOOKUP(ROUND(ABS(Input!$I$3),0),LAT!$A$4:$E$94,5,TRUE)</f>
        <v>-96.73311612214152</v>
      </c>
      <c r="D12" s="43">
        <f>Input!$I$3+Input!$I$8*COS(B12)/VLOOKUP(ROUND(ABS(Input!$I$3),0),LAT!$A$4:$E$94,4,TRUE)</f>
        <v>33.04964665938777</v>
      </c>
    </row>
    <row r="13" spans="1:4" ht="12.75">
      <c r="A13" s="26">
        <v>11</v>
      </c>
      <c r="B13" s="43">
        <f t="shared" si="0"/>
        <v>0.19198621771937624</v>
      </c>
      <c r="C13" s="43">
        <f>Input!$I$4+Input!$I$8*SIN(B13)/VLOOKUP(ROUND(ABS(Input!$I$3),0),LAT!$A$4:$E$94,5,TRUE)</f>
        <v>-96.73163863143185</v>
      </c>
      <c r="D13" s="43">
        <f>Input!$I$3+Input!$I$8*COS(B13)/VLOOKUP(ROUND(ABS(Input!$I$3),0),LAT!$A$4:$E$94,4,TRUE)</f>
        <v>33.04941591275763</v>
      </c>
    </row>
    <row r="14" spans="1:4" ht="12.75">
      <c r="A14" s="26">
        <v>12</v>
      </c>
      <c r="B14" s="43">
        <f t="shared" si="0"/>
        <v>0.20943951023931953</v>
      </c>
      <c r="C14" s="43">
        <f>Input!$I$4+Input!$I$8*SIN(B14)/VLOOKUP(ROUND(ABS(Input!$I$3),0),LAT!$A$4:$E$94,5,TRUE)</f>
        <v>-96.73016614486085</v>
      </c>
      <c r="D14" s="43">
        <f>Input!$I$3+Input!$I$8*COS(B14)/VLOOKUP(ROUND(ABS(Input!$I$3),0),LAT!$A$4:$E$94,4,TRUE)</f>
        <v>33.049163473070585</v>
      </c>
    </row>
    <row r="15" spans="1:4" ht="12.75">
      <c r="A15" s="26">
        <v>13</v>
      </c>
      <c r="B15" s="43">
        <f t="shared" si="0"/>
        <v>0.22689280275926285</v>
      </c>
      <c r="C15" s="43">
        <f>Input!$I$4+Input!$I$8*SIN(B15)/VLOOKUP(ROUND(ABS(Input!$I$3),0),LAT!$A$4:$E$94,5,TRUE)</f>
        <v>-96.7286991109622</v>
      </c>
      <c r="D15" s="43">
        <f>Input!$I$3+Input!$I$8*COS(B15)/VLOOKUP(ROUND(ABS(Input!$I$3),0),LAT!$A$4:$E$94,4,TRUE)</f>
        <v>33.048889417222206</v>
      </c>
    </row>
    <row r="16" spans="1:4" ht="12.75">
      <c r="A16" s="26">
        <v>14</v>
      </c>
      <c r="B16" s="43">
        <f t="shared" si="0"/>
        <v>0.24434609527920614</v>
      </c>
      <c r="C16" s="43">
        <f>Input!$I$4+Input!$I$8*SIN(B16)/VLOOKUP(ROUND(ABS(Input!$I$3),0),LAT!$A$4:$E$94,5,TRUE)</f>
        <v>-96.72723797660862</v>
      </c>
      <c r="D16" s="43">
        <f>Input!$I$3+Input!$I$8*COS(B16)/VLOOKUP(ROUND(ABS(Input!$I$3),0),LAT!$A$4:$E$94,4,TRUE)</f>
        <v>33.04859382869256</v>
      </c>
    </row>
    <row r="17" spans="1:4" ht="12.75">
      <c r="A17" s="26">
        <v>15</v>
      </c>
      <c r="B17" s="43">
        <f t="shared" si="0"/>
        <v>0.2617993877991494</v>
      </c>
      <c r="C17" s="43">
        <f>Input!$I$4+Input!$I$8*SIN(B17)/VLOOKUP(ROUND(ABS(Input!$I$3),0),LAT!$A$4:$E$94,5,TRUE)</f>
        <v>-96.72578318687582</v>
      </c>
      <c r="D17" s="43">
        <f>Input!$I$3+Input!$I$8*COS(B17)/VLOOKUP(ROUND(ABS(Input!$I$3),0),LAT!$A$4:$E$94,4,TRUE)</f>
        <v>33.04827679752077</v>
      </c>
    </row>
    <row r="18" spans="1:4" ht="12.75">
      <c r="A18" s="26">
        <v>16</v>
      </c>
      <c r="B18" s="43">
        <f t="shared" si="0"/>
        <v>0.2792526803190927</v>
      </c>
      <c r="C18" s="43">
        <f>Input!$I$4+Input!$I$8*SIN(B18)/VLOOKUP(ROUND(ABS(Input!$I$3),0),LAT!$A$4:$E$94,5,TRUE)</f>
        <v>-96.72433518490682</v>
      </c>
      <c r="D18" s="43">
        <f>Input!$I$3+Input!$I$8*COS(B18)/VLOOKUP(ROUND(ABS(Input!$I$3),0),LAT!$A$4:$E$94,4,TRUE)</f>
        <v>33.0479384202776</v>
      </c>
    </row>
    <row r="19" spans="1:4" ht="12.75">
      <c r="A19" s="26">
        <v>17</v>
      </c>
      <c r="B19" s="43">
        <f t="shared" si="0"/>
        <v>0.29670597283903605</v>
      </c>
      <c r="C19" s="43">
        <f>Input!$I$4+Input!$I$8*SIN(B19)/VLOOKUP(ROUND(ABS(Input!$I$3),0),LAT!$A$4:$E$94,5,TRUE)</f>
        <v>-96.72289441177706</v>
      </c>
      <c r="D19" s="43">
        <f>Input!$I$3+Input!$I$8*COS(B19)/VLOOKUP(ROUND(ABS(Input!$I$3),0),LAT!$A$4:$E$94,4,TRUE)</f>
        <v>33.04757880003606</v>
      </c>
    </row>
    <row r="20" spans="1:4" ht="12.75">
      <c r="A20" s="26">
        <v>18</v>
      </c>
      <c r="B20" s="43">
        <f t="shared" si="0"/>
        <v>0.3141592653589793</v>
      </c>
      <c r="C20" s="43">
        <f>Input!$I$4+Input!$I$8*SIN(B20)/VLOOKUP(ROUND(ABS(Input!$I$3),0),LAT!$A$4:$E$94,5,TRUE)</f>
        <v>-96.72146130635998</v>
      </c>
      <c r="D20" s="43">
        <f>Input!$I$3+Input!$I$8*COS(B20)/VLOOKUP(ROUND(ABS(Input!$I$3),0),LAT!$A$4:$E$94,4,TRUE)</f>
        <v>33.04719804633993</v>
      </c>
    </row>
    <row r="21" spans="1:4" ht="12.75">
      <c r="A21" s="26">
        <v>19</v>
      </c>
      <c r="B21" s="43">
        <f t="shared" si="0"/>
        <v>0.3316125578789226</v>
      </c>
      <c r="C21" s="43">
        <f>Input!$I$4+Input!$I$8*SIN(B21)/VLOOKUP(ROUND(ABS(Input!$I$3),0),LAT!$A$4:$E$94,5,TRUE)</f>
        <v>-96.72003630519339</v>
      </c>
      <c r="D21" s="43">
        <f>Input!$I$3+Input!$I$8*COS(B21)/VLOOKUP(ROUND(ABS(Input!$I$3),0),LAT!$A$4:$E$94,4,TRUE)</f>
        <v>33.04679627517048</v>
      </c>
    </row>
    <row r="22" spans="1:4" ht="12.75">
      <c r="A22" s="26">
        <v>20</v>
      </c>
      <c r="B22" s="43">
        <f t="shared" si="0"/>
        <v>0.3490658503988659</v>
      </c>
      <c r="C22" s="43">
        <f>Input!$I$4+Input!$I$8*SIN(B22)/VLOOKUP(ROUND(ABS(Input!$I$3),0),LAT!$A$4:$E$94,5,TRUE)</f>
        <v>-96.71861984234644</v>
      </c>
      <c r="D22" s="43">
        <f>Input!$I$3+Input!$I$8*COS(B22)/VLOOKUP(ROUND(ABS(Input!$I$3),0),LAT!$A$4:$E$94,4,TRUE)</f>
        <v>33.04637360891111</v>
      </c>
    </row>
    <row r="23" spans="1:4" ht="12.75">
      <c r="A23" s="26">
        <v>21</v>
      </c>
      <c r="B23" s="43">
        <f t="shared" si="0"/>
        <v>0.3665191429188092</v>
      </c>
      <c r="C23" s="43">
        <f>Input!$I$4+Input!$I$8*SIN(B23)/VLOOKUP(ROUND(ABS(Input!$I$3),0),LAT!$A$4:$E$94,5,TRUE)</f>
        <v>-96.71721234928744</v>
      </c>
      <c r="D23" s="43">
        <f>Input!$I$3+Input!$I$8*COS(B23)/VLOOKUP(ROUND(ABS(Input!$I$3),0),LAT!$A$4:$E$94,4,TRUE)</f>
        <v>33.04593017631006</v>
      </c>
    </row>
    <row r="24" spans="1:4" ht="12.75">
      <c r="A24" s="26">
        <v>22</v>
      </c>
      <c r="B24" s="43">
        <f t="shared" si="0"/>
        <v>0.3839724354387525</v>
      </c>
      <c r="C24" s="43">
        <f>Input!$I$4+Input!$I$8*SIN(B24)/VLOOKUP(ROUND(ABS(Input!$I$3),0),LAT!$A$4:$E$94,5,TRUE)</f>
        <v>-96.7158142547524</v>
      </c>
      <c r="D24" s="43">
        <f>Input!$I$3+Input!$I$8*COS(B24)/VLOOKUP(ROUND(ABS(Input!$I$3),0),LAT!$A$4:$E$94,4,TRUE)</f>
        <v>33.04546611244118</v>
      </c>
    </row>
    <row r="25" spans="1:4" ht="12.75">
      <c r="A25" s="26">
        <v>23</v>
      </c>
      <c r="B25" s="43">
        <f t="shared" si="0"/>
        <v>0.40142572795869574</v>
      </c>
      <c r="C25" s="43">
        <f>Input!$I$4+Input!$I$8*SIN(B25)/VLOOKUP(ROUND(ABS(Input!$I$3),0),LAT!$A$4:$E$94,5,TRUE)</f>
        <v>-96.71442598461446</v>
      </c>
      <c r="D25" s="43">
        <f>Input!$I$3+Input!$I$8*COS(B25)/VLOOKUP(ROUND(ABS(Input!$I$3),0),LAT!$A$4:$E$94,4,TRUE)</f>
        <v>33.04498155866284</v>
      </c>
    </row>
    <row r="26" spans="1:4" ht="12.75">
      <c r="A26" s="26">
        <v>24</v>
      </c>
      <c r="B26" s="43">
        <f t="shared" si="0"/>
        <v>0.41887902047863906</v>
      </c>
      <c r="C26" s="43">
        <f>Input!$I$4+Input!$I$8*SIN(B26)/VLOOKUP(ROUND(ABS(Input!$I$3),0),LAT!$A$4:$E$94,5,TRUE)</f>
        <v>-96.71304796175417</v>
      </c>
      <c r="D26" s="43">
        <f>Input!$I$3+Input!$I$8*COS(B26)/VLOOKUP(ROUND(ABS(Input!$I$3),0),LAT!$A$4:$E$94,4,TRUE)</f>
        <v>33.044476662574795</v>
      </c>
    </row>
    <row r="27" spans="1:4" ht="12.75">
      <c r="A27" s="26">
        <v>25</v>
      </c>
      <c r="B27" s="43">
        <f t="shared" si="0"/>
        <v>0.4363323129985824</v>
      </c>
      <c r="C27" s="43">
        <f>Input!$I$4+Input!$I$8*SIN(B27)/VLOOKUP(ROUND(ABS(Input!$I$3),0),LAT!$A$4:$E$94,5,TRUE)</f>
        <v>-96.71168060593062</v>
      </c>
      <c r="D27" s="43">
        <f>Input!$I$3+Input!$I$8*COS(B27)/VLOOKUP(ROUND(ABS(Input!$I$3),0),LAT!$A$4:$E$94,4,TRUE)</f>
        <v>33.043951577973296</v>
      </c>
    </row>
    <row r="28" spans="1:4" ht="12.75">
      <c r="A28" s="26">
        <v>26</v>
      </c>
      <c r="B28" s="43">
        <f t="shared" si="0"/>
        <v>0.4537856055185257</v>
      </c>
      <c r="C28" s="43">
        <f>Input!$I$4+Input!$I$8*SIN(B28)/VLOOKUP(ROUND(ABS(Input!$I$3),0),LAT!$A$4:$E$94,5,TRUE)</f>
        <v>-96.71032433365366</v>
      </c>
      <c r="D28" s="43">
        <f>Input!$I$3+Input!$I$8*COS(B28)/VLOOKUP(ROUND(ABS(Input!$I$3),0),LAT!$A$4:$E$94,4,TRUE)</f>
        <v>33.04340646480419</v>
      </c>
    </row>
    <row r="29" spans="1:4" ht="12.75">
      <c r="A29" s="26">
        <v>27</v>
      </c>
      <c r="B29" s="43">
        <f t="shared" si="0"/>
        <v>0.47123889803846897</v>
      </c>
      <c r="C29" s="43">
        <f>Input!$I$4+Input!$I$8*SIN(B29)/VLOOKUP(ROUND(ABS(Input!$I$3),0),LAT!$A$4:$E$94,5,TRUE)</f>
        <v>-96.70897955805695</v>
      </c>
      <c r="D29" s="43">
        <f>Input!$I$3+Input!$I$8*COS(B29)/VLOOKUP(ROUND(ABS(Input!$I$3),0),LAT!$A$4:$E$94,4,TRUE)</f>
        <v>33.042841489114245</v>
      </c>
    </row>
    <row r="30" spans="1:4" ht="12.75">
      <c r="A30" s="26">
        <v>28</v>
      </c>
      <c r="B30" s="43">
        <f t="shared" si="0"/>
        <v>0.4886921905584123</v>
      </c>
      <c r="C30" s="43">
        <f>Input!$I$4+Input!$I$8*SIN(B30)/VLOOKUP(ROUND(ABS(Input!$I$3),0),LAT!$A$4:$E$94,5,TRUE)</f>
        <v>-96.70764668877217</v>
      </c>
      <c r="D30" s="43">
        <f>Input!$I$3+Input!$I$8*COS(B30)/VLOOKUP(ROUND(ABS(Input!$I$3),0),LAT!$A$4:$E$94,4,TRUE)</f>
        <v>33.042256823000514</v>
      </c>
    </row>
    <row r="31" spans="1:4" ht="12.75">
      <c r="A31" s="26">
        <v>29</v>
      </c>
      <c r="B31" s="43">
        <f t="shared" si="0"/>
        <v>0.5061454830783556</v>
      </c>
      <c r="C31" s="43">
        <f>Input!$I$4+Input!$I$8*SIN(B31)/VLOOKUP(ROUND(ABS(Input!$I$3),0),LAT!$A$4:$E$94,5,TRUE)</f>
        <v>-96.7063261318042</v>
      </c>
      <c r="D31" s="43">
        <f>Input!$I$3+Input!$I$8*COS(B31)/VLOOKUP(ROUND(ABS(Input!$I$3),0),LAT!$A$4:$E$94,4,TRUE)</f>
        <v>33.04165264455797</v>
      </c>
    </row>
    <row r="32" spans="1:4" ht="12.75">
      <c r="A32" s="26">
        <v>30</v>
      </c>
      <c r="B32" s="43">
        <f t="shared" si="0"/>
        <v>0.5235987755982988</v>
      </c>
      <c r="C32" s="43">
        <f>Input!$I$4+Input!$I$8*SIN(B32)/VLOOKUP(ROUND(ABS(Input!$I$3),0),LAT!$A$4:$E$94,5,TRUE)</f>
        <v>-96.70501828940752</v>
      </c>
      <c r="D32" s="43">
        <f>Input!$I$3+Input!$I$8*COS(B32)/VLOOKUP(ROUND(ABS(Input!$I$3),0),LAT!$A$4:$E$94,4,TRUE)</f>
        <v>33.04102913782521</v>
      </c>
    </row>
    <row r="33" spans="1:4" ht="12.75">
      <c r="A33" s="26">
        <v>31</v>
      </c>
      <c r="B33" s="43">
        <f t="shared" si="0"/>
        <v>0.5410520681182421</v>
      </c>
      <c r="C33" s="43">
        <f>Input!$I$4+Input!$I$8*SIN(B33)/VLOOKUP(ROUND(ABS(Input!$I$3),0),LAT!$A$4:$E$94,5,TRUE)</f>
        <v>-96.70372355996356</v>
      </c>
      <c r="D33" s="43">
        <f>Input!$I$3+Input!$I$8*COS(B33)/VLOOKUP(ROUND(ABS(Input!$I$3),0),LAT!$A$4:$E$94,4,TRUE)</f>
        <v>33.04038649272843</v>
      </c>
    </row>
    <row r="34" spans="1:4" ht="12.75">
      <c r="A34" s="26">
        <v>32</v>
      </c>
      <c r="B34" s="43">
        <f t="shared" si="0"/>
        <v>0.5585053606381855</v>
      </c>
      <c r="C34" s="43">
        <f>Input!$I$4+Input!$I$8*SIN(B34)/VLOOKUP(ROUND(ABS(Input!$I$3),0),LAT!$A$4:$E$94,5,TRUE)</f>
        <v>-96.70244233785947</v>
      </c>
      <c r="D34" s="43">
        <f>Input!$I$3+Input!$I$8*COS(B34)/VLOOKUP(ROUND(ABS(Input!$I$3),0),LAT!$A$4:$E$94,4,TRUE)</f>
        <v>33.03972490502355</v>
      </c>
    </row>
    <row r="35" spans="1:4" ht="12.75">
      <c r="A35" s="26">
        <v>33</v>
      </c>
      <c r="B35" s="43">
        <f t="shared" si="0"/>
        <v>0.5759586531581288</v>
      </c>
      <c r="C35" s="43">
        <f>Input!$I$4+Input!$I$8*SIN(B35)/VLOOKUP(ROUND(ABS(Input!$I$3),0),LAT!$A$4:$E$94,5,TRUE)</f>
        <v>-96.70117501336789</v>
      </c>
      <c r="D35" s="43">
        <f>Input!$I$3+Input!$I$8*COS(B35)/VLOOKUP(ROUND(ABS(Input!$I$3),0),LAT!$A$4:$E$94,4,TRUE)</f>
        <v>33.03904457623659</v>
      </c>
    </row>
    <row r="36" spans="1:4" ht="12.75">
      <c r="A36" s="26">
        <v>34</v>
      </c>
      <c r="B36" s="43">
        <f t="shared" si="0"/>
        <v>0.5934119456780721</v>
      </c>
      <c r="C36" s="43">
        <f>Input!$I$4+Input!$I$8*SIN(B36)/VLOOKUP(ROUND(ABS(Input!$I$3),0),LAT!$A$4:$E$94,5,TRUE)</f>
        <v>-96.69992197252817</v>
      </c>
      <c r="D36" s="43">
        <f>Input!$I$3+Input!$I$8*COS(B36)/VLOOKUP(ROUND(ABS(Input!$I$3),0),LAT!$A$4:$E$94,4,TRUE)</f>
        <v>33.038345713602304</v>
      </c>
    </row>
    <row r="37" spans="1:4" ht="12.75">
      <c r="A37" s="26">
        <v>35</v>
      </c>
      <c r="B37" s="43">
        <f t="shared" si="0"/>
        <v>0.6108652381980153</v>
      </c>
      <c r="C37" s="43">
        <f>Input!$I$4+Input!$I$8*SIN(B37)/VLOOKUP(ROUND(ABS(Input!$I$3),0),LAT!$A$4:$E$94,5,TRUE)</f>
        <v>-96.69868359702866</v>
      </c>
      <c r="D37" s="43">
        <f>Input!$I$3+Input!$I$8*COS(B37)/VLOOKUP(ROUND(ABS(Input!$I$3),0),LAT!$A$4:$E$94,4,TRUE)</f>
        <v>33.037628530001</v>
      </c>
    </row>
    <row r="38" spans="1:4" ht="12.75">
      <c r="A38" s="26">
        <v>36</v>
      </c>
      <c r="B38" s="43">
        <f t="shared" si="0"/>
        <v>0.6283185307179586</v>
      </c>
      <c r="C38" s="43">
        <f>Input!$I$4+Input!$I$8*SIN(B38)/VLOOKUP(ROUND(ABS(Input!$I$3),0),LAT!$A$4:$E$94,5,TRUE)</f>
        <v>-96.69746026409057</v>
      </c>
      <c r="D38" s="43">
        <f>Input!$I$3+Input!$I$8*COS(B38)/VLOOKUP(ROUND(ABS(Input!$I$3),0),LAT!$A$4:$E$94,4,TRUE)</f>
        <v>33.03689324389377</v>
      </c>
    </row>
    <row r="39" spans="1:4" ht="12.75">
      <c r="A39" s="26">
        <v>37</v>
      </c>
      <c r="B39" s="43">
        <f t="shared" si="0"/>
        <v>0.6457718232379019</v>
      </c>
      <c r="C39" s="43">
        <f>Input!$I$4+Input!$I$8*SIN(B39)/VLOOKUP(ROUND(ABS(Input!$I$3),0),LAT!$A$4:$E$94,5,TRUE)</f>
        <v>-96.69625234635292</v>
      </c>
      <c r="D39" s="43">
        <f>Input!$I$3+Input!$I$8*COS(B39)/VLOOKUP(ROUND(ABS(Input!$I$3),0),LAT!$A$4:$E$94,4,TRUE)</f>
        <v>33.03614007925587</v>
      </c>
    </row>
    <row r="40" spans="1:4" ht="12.75">
      <c r="A40" s="26">
        <v>38</v>
      </c>
      <c r="B40" s="43">
        <f t="shared" si="0"/>
        <v>0.6632251157578452</v>
      </c>
      <c r="C40" s="43">
        <f>Input!$I$4+Input!$I$8*SIN(B40)/VLOOKUP(ROUND(ABS(Input!$I$3),0),LAT!$A$4:$E$94,5,TRUE)</f>
        <v>-96.69506021175918</v>
      </c>
      <c r="D40" s="43">
        <f>Input!$I$3+Input!$I$8*COS(B40)/VLOOKUP(ROUND(ABS(Input!$I$3),0),LAT!$A$4:$E$94,4,TRUE)</f>
        <v>33.03536926550855</v>
      </c>
    </row>
    <row r="41" spans="1:4" ht="12.75">
      <c r="A41" s="26">
        <v>39</v>
      </c>
      <c r="B41" s="43">
        <f t="shared" si="0"/>
        <v>0.6806784082777885</v>
      </c>
      <c r="C41" s="43">
        <f>Input!$I$4+Input!$I$8*SIN(B41)/VLOOKUP(ROUND(ABS(Input!$I$3),0),LAT!$A$4:$E$94,5,TRUE)</f>
        <v>-96.69388422344508</v>
      </c>
      <c r="D41" s="43">
        <f>Input!$I$3+Input!$I$8*COS(B41)/VLOOKUP(ROUND(ABS(Input!$I$3),0),LAT!$A$4:$E$94,4,TRUE)</f>
        <v>33.03458103744915</v>
      </c>
    </row>
    <row r="42" spans="1:4" ht="12.75">
      <c r="A42" s="26">
        <v>40</v>
      </c>
      <c r="B42" s="43">
        <f t="shared" si="0"/>
        <v>0.6981317007977318</v>
      </c>
      <c r="C42" s="43">
        <f>Input!$I$4+Input!$I$8*SIN(B42)/VLOOKUP(ROUND(ABS(Input!$I$3),0),LAT!$A$4:$E$94,5,TRUE)</f>
        <v>-96.69272473962808</v>
      </c>
      <c r="D42" s="43">
        <f>Input!$I$3+Input!$I$8*COS(B42)/VLOOKUP(ROUND(ABS(Input!$I$3),0),LAT!$A$4:$E$94,4,TRUE)</f>
        <v>33.033775635179566</v>
      </c>
    </row>
    <row r="43" spans="1:4" ht="12.75">
      <c r="A43" s="26">
        <v>41</v>
      </c>
      <c r="B43" s="43">
        <f t="shared" si="0"/>
        <v>0.715584993317675</v>
      </c>
      <c r="C43" s="43">
        <f>Input!$I$4+Input!$I$8*SIN(B43)/VLOOKUP(ROUND(ABS(Input!$I$3),0),LAT!$A$4:$E$94,5,TRUE)</f>
        <v>-96.69158211349816</v>
      </c>
      <c r="D43" s="43">
        <f>Input!$I$3+Input!$I$8*COS(B43)/VLOOKUP(ROUND(ABS(Input!$I$3),0),LAT!$A$4:$E$94,4,TRUE)</f>
        <v>33.03295330403313</v>
      </c>
    </row>
    <row r="44" spans="1:4" ht="12.75">
      <c r="A44" s="26">
        <v>42</v>
      </c>
      <c r="B44" s="43">
        <f t="shared" si="0"/>
        <v>0.7330382858376184</v>
      </c>
      <c r="C44" s="43">
        <f>Input!$I$4+Input!$I$8*SIN(B44)/VLOOKUP(ROUND(ABS(Input!$I$3),0),LAT!$A$4:$E$94,5,TRUE)</f>
        <v>-96.6904566931103</v>
      </c>
      <c r="D44" s="43">
        <f>Input!$I$3+Input!$I$8*COS(B44)/VLOOKUP(ROUND(ABS(Input!$I$3),0),LAT!$A$4:$E$94,4,TRUE)</f>
        <v>33.03211429449988</v>
      </c>
    </row>
    <row r="45" spans="1:4" ht="12.75">
      <c r="A45" s="26">
        <v>43</v>
      </c>
      <c r="B45" s="43">
        <f t="shared" si="0"/>
        <v>0.7504915783575616</v>
      </c>
      <c r="C45" s="43">
        <f>Input!$I$4+Input!$I$8*SIN(B45)/VLOOKUP(ROUND(ABS(Input!$I$3),0),LAT!$A$4:$E$94,5,TRUE)</f>
        <v>-96.68934882127849</v>
      </c>
      <c r="D45" s="43">
        <f>Input!$I$3+Input!$I$8*COS(B45)/VLOOKUP(ROUND(ABS(Input!$I$3),0),LAT!$A$4:$E$94,4,TRUE)</f>
        <v>33.031258862150246</v>
      </c>
    </row>
    <row r="46" spans="1:4" ht="12.75">
      <c r="A46" s="26">
        <v>44</v>
      </c>
      <c r="B46" s="43">
        <f t="shared" si="0"/>
        <v>0.767944870877505</v>
      </c>
      <c r="C46" s="43">
        <f>Input!$I$4+Input!$I$8*SIN(B46)/VLOOKUP(ROUND(ABS(Input!$I$3),0),LAT!$A$4:$E$94,5,TRUE)</f>
        <v>-96.68825883547117</v>
      </c>
      <c r="D46" s="43">
        <f>Input!$I$3+Input!$I$8*COS(B46)/VLOOKUP(ROUND(ABS(Input!$I$3),0),LAT!$A$4:$E$94,4,TRUE)</f>
        <v>33.03038726755721</v>
      </c>
    </row>
    <row r="47" spans="1:4" ht="12.75">
      <c r="A47" s="26">
        <v>45</v>
      </c>
      <c r="B47" s="43">
        <f t="shared" si="0"/>
        <v>0.7853981633974483</v>
      </c>
      <c r="C47" s="43">
        <f>Input!$I$4+Input!$I$8*SIN(B47)/VLOOKUP(ROUND(ABS(Input!$I$3),0),LAT!$A$4:$E$94,5,TRUE)</f>
        <v>-96.68718706770862</v>
      </c>
      <c r="D47" s="43">
        <f>Input!$I$3+Input!$I$8*COS(B47)/VLOOKUP(ROUND(ABS(Input!$I$3),0),LAT!$A$4:$E$94,4,TRUE)</f>
        <v>33.02949977621692</v>
      </c>
    </row>
    <row r="48" spans="1:4" ht="12.75">
      <c r="A48" s="26">
        <v>46</v>
      </c>
      <c r="B48" s="43">
        <f t="shared" si="0"/>
        <v>0.8028514559173915</v>
      </c>
      <c r="C48" s="43">
        <f>Input!$I$4+Input!$I$8*SIN(B48)/VLOOKUP(ROUND(ABS(Input!$I$3),0),LAT!$A$4:$E$94,5,TRUE)</f>
        <v>-96.68613384446166</v>
      </c>
      <c r="D48" s="43">
        <f>Input!$I$3+Input!$I$8*COS(B48)/VLOOKUP(ROUND(ABS(Input!$I$3),0),LAT!$A$4:$E$94,4,TRUE)</f>
        <v>33.02859665846785</v>
      </c>
    </row>
    <row r="49" spans="1:4" ht="12.75">
      <c r="A49" s="26">
        <v>47</v>
      </c>
      <c r="B49" s="43">
        <f t="shared" si="0"/>
        <v>0.8203047484373349</v>
      </c>
      <c r="C49" s="43">
        <f>Input!$I$4+Input!$I$8*SIN(B49)/VLOOKUP(ROUND(ABS(Input!$I$3),0),LAT!$A$4:$E$94,5,TRUE)</f>
        <v>-96.6850994865523</v>
      </c>
      <c r="D49" s="43">
        <f>Input!$I$3+Input!$I$8*COS(B49)/VLOOKUP(ROUND(ABS(Input!$I$3),0),LAT!$A$4:$E$94,4,TRUE)</f>
        <v>33.0276781894084</v>
      </c>
    </row>
    <row r="50" spans="1:4" ht="12.75">
      <c r="A50" s="26">
        <v>48</v>
      </c>
      <c r="B50" s="43">
        <f t="shared" si="0"/>
        <v>0.8377580409572781</v>
      </c>
      <c r="C50" s="43">
        <f>Input!$I$4+Input!$I$8*SIN(B50)/VLOOKUP(ROUND(ABS(Input!$I$3),0),LAT!$A$4:$E$94,5,TRUE)</f>
        <v>-96.68408430905599</v>
      </c>
      <c r="D50" s="43">
        <f>Input!$I$3+Input!$I$8*COS(B50)/VLOOKUP(ROUND(ABS(Input!$I$3),0),LAT!$A$4:$E$94,4,TRUE)</f>
        <v>33.02674464881316</v>
      </c>
    </row>
    <row r="51" spans="1:4" ht="12.75">
      <c r="A51" s="26">
        <v>49</v>
      </c>
      <c r="B51" s="43">
        <f t="shared" si="0"/>
        <v>0.8552113334772214</v>
      </c>
      <c r="C51" s="43">
        <f>Input!$I$4+Input!$I$8*SIN(B51)/VLOOKUP(ROUND(ABS(Input!$I$3),0),LAT!$A$4:$E$94,5,TRUE)</f>
        <v>-96.68308862120561</v>
      </c>
      <c r="D51" s="43">
        <f>Input!$I$3+Input!$I$8*COS(B51)/VLOOKUP(ROUND(ABS(Input!$I$3),0),LAT!$A$4:$E$94,4,TRUE)</f>
        <v>33.02579632104762</v>
      </c>
    </row>
    <row r="52" spans="1:4" ht="12.75">
      <c r="A52" s="26">
        <v>50</v>
      </c>
      <c r="B52" s="43">
        <f t="shared" si="0"/>
        <v>0.8726646259971648</v>
      </c>
      <c r="C52" s="43">
        <f>Input!$I$4+Input!$I$8*SIN(B52)/VLOOKUP(ROUND(ABS(Input!$I$3),0),LAT!$A$4:$E$94,5,TRUE)</f>
        <v>-96.68211272629733</v>
      </c>
      <c r="D52" s="43">
        <f>Input!$I$3+Input!$I$8*COS(B52)/VLOOKUP(ROUND(ABS(Input!$I$3),0),LAT!$A$4:$E$94,4,TRUE)</f>
        <v>33.024833494981614</v>
      </c>
    </row>
    <row r="53" spans="1:4" ht="12.75">
      <c r="A53" s="26">
        <v>51</v>
      </c>
      <c r="B53" s="43">
        <f t="shared" si="0"/>
        <v>0.890117918517108</v>
      </c>
      <c r="C53" s="43">
        <f>Input!$I$4+Input!$I$8*SIN(B53)/VLOOKUP(ROUND(ABS(Input!$I$3),0),LAT!$A$4:$E$94,5,TRUE)</f>
        <v>-96.68115692159822</v>
      </c>
      <c r="D53" s="43">
        <f>Input!$I$3+Input!$I$8*COS(B53)/VLOOKUP(ROUND(ABS(Input!$I$3),0),LAT!$A$4:$E$94,4,TRUE)</f>
        <v>33.02385646390129</v>
      </c>
    </row>
    <row r="54" spans="1:4" ht="12.75">
      <c r="A54" s="26">
        <v>52</v>
      </c>
      <c r="B54" s="43">
        <f t="shared" si="0"/>
        <v>0.9075712110370514</v>
      </c>
      <c r="C54" s="43">
        <f>Input!$I$4+Input!$I$8*SIN(B54)/VLOOKUP(ROUND(ABS(Input!$I$3),0),LAT!$A$4:$E$94,5,TRUE)</f>
        <v>-96.6802214982556</v>
      </c>
      <c r="D54" s="43">
        <f>Input!$I$3+Input!$I$8*COS(B54)/VLOOKUP(ROUND(ABS(Input!$I$3),0),LAT!$A$4:$E$94,4,TRUE)</f>
        <v>33.02286552541978</v>
      </c>
    </row>
    <row r="55" spans="1:4" ht="12.75">
      <c r="A55" s="26">
        <v>53</v>
      </c>
      <c r="B55" s="43">
        <f t="shared" si="0"/>
        <v>0.9250245035569946</v>
      </c>
      <c r="C55" s="43">
        <f>Input!$I$4+Input!$I$8*SIN(B55)/VLOOKUP(ROUND(ABS(Input!$I$3),0),LAT!$A$4:$E$94,5,TRUE)</f>
        <v>-96.67930674120852</v>
      </c>
      <c r="D55" s="43">
        <f>Input!$I$3+Input!$I$8*COS(B55)/VLOOKUP(ROUND(ABS(Input!$I$3),0),LAT!$A$4:$E$94,4,TRUE)</f>
        <v>33.02186098138654</v>
      </c>
    </row>
    <row r="56" spans="1:4" ht="12.75">
      <c r="A56" s="26">
        <v>54</v>
      </c>
      <c r="B56" s="43">
        <f t="shared" si="0"/>
        <v>0.9424777960769379</v>
      </c>
      <c r="C56" s="43">
        <f>Input!$I$4+Input!$I$8*SIN(B56)/VLOOKUP(ROUND(ABS(Input!$I$3),0),LAT!$A$4:$E$94,5,TRUE)</f>
        <v>-96.67841292910083</v>
      </c>
      <c r="D56" s="43">
        <f>Input!$I$3+Input!$I$8*COS(B56)/VLOOKUP(ROUND(ABS(Input!$I$3),0),LAT!$A$4:$E$94,4,TRUE)</f>
        <v>33.02084313779542</v>
      </c>
    </row>
    <row r="57" spans="1:4" ht="12.75">
      <c r="A57" s="26">
        <v>55</v>
      </c>
      <c r="B57" s="43">
        <f t="shared" si="0"/>
        <v>0.9599310885968813</v>
      </c>
      <c r="C57" s="43">
        <f>Input!$I$4+Input!$I$8*SIN(B57)/VLOOKUP(ROUND(ABS(Input!$I$3),0),LAT!$A$4:$E$94,5,TRUE)</f>
        <v>-96.67754033419635</v>
      </c>
      <c r="D57" s="43">
        <f>Input!$I$3+Input!$I$8*COS(B57)/VLOOKUP(ROUND(ABS(Input!$I$3),0),LAT!$A$4:$E$94,4,TRUE)</f>
        <v>33.01981230469143</v>
      </c>
    </row>
    <row r="58" spans="1:4" ht="12.75">
      <c r="A58" s="26">
        <v>56</v>
      </c>
      <c r="B58" s="43">
        <f t="shared" si="0"/>
        <v>0.9773843811168246</v>
      </c>
      <c r="C58" s="43">
        <f>Input!$I$4+Input!$I$8*SIN(B58)/VLOOKUP(ROUND(ABS(Input!$I$3),0),LAT!$A$4:$E$94,5,TRUE)</f>
        <v>-96.67668922229595</v>
      </c>
      <c r="D58" s="43">
        <f>Input!$I$3+Input!$I$8*COS(B58)/VLOOKUP(ROUND(ABS(Input!$I$3),0),LAT!$A$4:$E$94,4,TRUE)</f>
        <v>33.018768796076316</v>
      </c>
    </row>
    <row r="59" spans="1:4" ht="12.75">
      <c r="A59" s="26">
        <v>57</v>
      </c>
      <c r="B59" s="43">
        <f t="shared" si="0"/>
        <v>0.9948376736367678</v>
      </c>
      <c r="C59" s="43">
        <f>Input!$I$4+Input!$I$8*SIN(B59)/VLOOKUP(ROUND(ABS(Input!$I$3),0),LAT!$A$4:$E$94,5,TRUE)</f>
        <v>-96.67585985265654</v>
      </c>
      <c r="D59" s="43">
        <f>Input!$I$3+Input!$I$8*COS(B59)/VLOOKUP(ROUND(ABS(Input!$I$3),0),LAT!$A$4:$E$94,4,TRUE)</f>
        <v>33.01771292981293</v>
      </c>
    </row>
    <row r="60" spans="1:4" ht="12.75">
      <c r="A60" s="26">
        <v>58</v>
      </c>
      <c r="B60" s="43">
        <f t="shared" si="0"/>
        <v>1.0122909661567112</v>
      </c>
      <c r="C60" s="43">
        <f>Input!$I$4+Input!$I$8*SIN(B60)/VLOOKUP(ROUND(ABS(Input!$I$3),0),LAT!$A$4:$E$94,5,TRUE)</f>
        <v>-96.67505247791217</v>
      </c>
      <c r="D60" s="43">
        <f>Input!$I$3+Input!$I$8*COS(B60)/VLOOKUP(ROUND(ABS(Input!$I$3),0),LAT!$A$4:$E$94,4,TRUE)</f>
        <v>33.01664502752835</v>
      </c>
    </row>
    <row r="61" spans="1:4" ht="12.75">
      <c r="A61" s="26">
        <v>59</v>
      </c>
      <c r="B61" s="43">
        <f t="shared" si="0"/>
        <v>1.0297442586766543</v>
      </c>
      <c r="C61" s="43">
        <f>Input!$I$4+Input!$I$8*SIN(B61)/VLOOKUP(ROUND(ABS(Input!$I$3),0),LAT!$A$4:$E$94,5,TRUE)</f>
        <v>-96.674267343997</v>
      </c>
      <c r="D61" s="43">
        <f>Input!$I$3+Input!$I$8*COS(B61)/VLOOKUP(ROUND(ABS(Input!$I$3),0),LAT!$A$4:$E$94,4,TRUE)</f>
        <v>33.015565414515955</v>
      </c>
    </row>
    <row r="62" spans="1:4" ht="12.75">
      <c r="A62" s="26">
        <v>60</v>
      </c>
      <c r="B62" s="43">
        <f t="shared" si="0"/>
        <v>1.0471975511965976</v>
      </c>
      <c r="C62" s="43">
        <f>Input!$I$4+Input!$I$8*SIN(B62)/VLOOKUP(ROUND(ABS(Input!$I$3),0),LAT!$A$4:$E$94,5,TRUE)</f>
        <v>-96.67350469007042</v>
      </c>
      <c r="D62" s="43">
        <f>Input!$I$3+Input!$I$8*COS(B62)/VLOOKUP(ROUND(ABS(Input!$I$3),0),LAT!$A$4:$E$94,4,TRUE)</f>
        <v>33.014474419636336</v>
      </c>
    </row>
    <row r="63" spans="1:4" ht="12.75">
      <c r="A63" s="26">
        <v>61</v>
      </c>
      <c r="B63" s="43">
        <f t="shared" si="0"/>
        <v>1.064650843716541</v>
      </c>
      <c r="C63" s="43">
        <f>Input!$I$4+Input!$I$8*SIN(B63)/VLOOKUP(ROUND(ABS(Input!$I$3),0),LAT!$A$4:$E$94,5,TRUE)</f>
        <v>-96.67276474844421</v>
      </c>
      <c r="D63" s="43">
        <f>Input!$I$3+Input!$I$8*COS(B63)/VLOOKUP(ROUND(ABS(Input!$I$3),0),LAT!$A$4:$E$94,4,TRUE)</f>
        <v>33.013372375217095</v>
      </c>
    </row>
    <row r="64" spans="1:4" ht="12.75">
      <c r="A64" s="26">
        <v>62</v>
      </c>
      <c r="B64" s="43">
        <f t="shared" si="0"/>
        <v>1.0821041362364843</v>
      </c>
      <c r="C64" s="43">
        <f>Input!$I$4+Input!$I$8*SIN(B64)/VLOOKUP(ROUND(ABS(Input!$I$3),0),LAT!$A$4:$E$94,5,TRUE)</f>
        <v>-96.67204774451176</v>
      </c>
      <c r="D64" s="43">
        <f>Input!$I$3+Input!$I$8*COS(B64)/VLOOKUP(ROUND(ABS(Input!$I$3),0),LAT!$A$4:$E$94,4,TRUE)</f>
        <v>33.012259616951646</v>
      </c>
    </row>
    <row r="65" spans="1:4" ht="12.75">
      <c r="A65" s="26">
        <v>63</v>
      </c>
      <c r="B65" s="43">
        <f t="shared" si="0"/>
        <v>1.0995574287564276</v>
      </c>
      <c r="C65" s="43">
        <f>Input!$I$4+Input!$I$8*SIN(B65)/VLOOKUP(ROUND(ABS(Input!$I$3),0),LAT!$A$4:$E$94,5,TRUE)</f>
        <v>-96.6713538966794</v>
      </c>
      <c r="D65" s="43">
        <f>Input!$I$3+Input!$I$8*COS(B65)/VLOOKUP(ROUND(ABS(Input!$I$3),0),LAT!$A$4:$E$94,4,TRUE)</f>
        <v>33.011136483796925</v>
      </c>
    </row>
    <row r="66" spans="1:4" ht="12.75">
      <c r="A66" s="26">
        <v>64</v>
      </c>
      <c r="B66" s="43">
        <f aca="true" t="shared" si="1" ref="B66:B129">PI()*(A66)/180</f>
        <v>1.117010721276371</v>
      </c>
      <c r="C66" s="43">
        <f>Input!$I$4+Input!$I$8*SIN(B66)/VLOOKUP(ROUND(ABS(Input!$I$3),0),LAT!$A$4:$E$94,5,TRUE)</f>
        <v>-96.67068341629994</v>
      </c>
      <c r="D66" s="43">
        <f>Input!$I$3+Input!$I$8*COS(B66)/VLOOKUP(ROUND(ABS(Input!$I$3),0),LAT!$A$4:$E$94,4,TRUE)</f>
        <v>33.01000331787018</v>
      </c>
    </row>
    <row r="67" spans="1:4" ht="12.75">
      <c r="A67" s="26">
        <v>65</v>
      </c>
      <c r="B67" s="43">
        <f t="shared" si="1"/>
        <v>1.1344640137963142</v>
      </c>
      <c r="C67" s="43">
        <f>Input!$I$4+Input!$I$8*SIN(B67)/VLOOKUP(ROUND(ABS(Input!$I$3),0),LAT!$A$4:$E$94,5,TRUE)</f>
        <v>-96.67003650760815</v>
      </c>
      <c r="D67" s="43">
        <f>Input!$I$3+Input!$I$8*COS(B67)/VLOOKUP(ROUND(ABS(Input!$I$3),0),LAT!$A$4:$E$94,4,TRUE)</f>
        <v>33.00886046434472</v>
      </c>
    </row>
    <row r="68" spans="1:4" ht="12.75">
      <c r="A68" s="26">
        <v>66</v>
      </c>
      <c r="B68" s="43">
        <f t="shared" si="1"/>
        <v>1.1519173063162575</v>
      </c>
      <c r="C68" s="43">
        <f>Input!$I$4+Input!$I$8*SIN(B68)/VLOOKUP(ROUND(ABS(Input!$I$3),0),LAT!$A$4:$E$94,5,TRUE)</f>
        <v>-96.66941336765869</v>
      </c>
      <c r="D68" s="43">
        <f>Input!$I$3+Input!$I$8*COS(B68)/VLOOKUP(ROUND(ABS(Input!$I$3),0),LAT!$A$4:$E$94,4,TRUE)</f>
        <v>33.00770827134481</v>
      </c>
    </row>
    <row r="69" spans="1:4" ht="12.75">
      <c r="A69" s="26">
        <v>67</v>
      </c>
      <c r="B69" s="43">
        <f t="shared" si="1"/>
        <v>1.1693705988362006</v>
      </c>
      <c r="C69" s="43">
        <f>Input!$I$4+Input!$I$8*SIN(B69)/VLOOKUP(ROUND(ABS(Input!$I$3),0),LAT!$A$4:$E$94,5,TRUE)</f>
        <v>-96.66881418626606</v>
      </c>
      <c r="D69" s="43">
        <f>Input!$I$3+Input!$I$8*COS(B69)/VLOOKUP(ROUND(ABS(Input!$I$3),0),LAT!$A$4:$E$94,4,TRUE)</f>
        <v>33.0065470898396</v>
      </c>
    </row>
    <row r="70" spans="1:4" ht="12.75">
      <c r="A70" s="26">
        <v>68</v>
      </c>
      <c r="B70" s="43">
        <f t="shared" si="1"/>
        <v>1.1868238913561442</v>
      </c>
      <c r="C70" s="43">
        <f>Input!$I$4+Input!$I$8*SIN(B70)/VLOOKUP(ROUND(ABS(Input!$I$3),0),LAT!$A$4:$E$94,5,TRUE)</f>
        <v>-96.66823914594669</v>
      </c>
      <c r="D70" s="43">
        <f>Input!$I$3+Input!$I$8*COS(B70)/VLOOKUP(ROUND(ABS(Input!$I$3),0),LAT!$A$4:$E$94,4,TRUE)</f>
        <v>33.00537727353622</v>
      </c>
    </row>
    <row r="71" spans="1:4" ht="12.75">
      <c r="A71" s="26">
        <v>69</v>
      </c>
      <c r="B71" s="43">
        <f t="shared" si="1"/>
        <v>1.2042771838760873</v>
      </c>
      <c r="C71" s="43">
        <f>Input!$I$4+Input!$I$8*SIN(B71)/VLOOKUP(ROUND(ABS(Input!$I$3),0),LAT!$A$4:$E$94,5,TRUE)</f>
        <v>-96.66768842186345</v>
      </c>
      <c r="D71" s="43">
        <f>Input!$I$3+Input!$I$8*COS(B71)/VLOOKUP(ROUND(ABS(Input!$I$3),0),LAT!$A$4:$E$94,4,TRUE)</f>
        <v>33.00419917877204</v>
      </c>
    </row>
    <row r="72" spans="1:4" ht="12.75">
      <c r="A72" s="26">
        <v>70</v>
      </c>
      <c r="B72" s="43">
        <f t="shared" si="1"/>
        <v>1.2217304763960306</v>
      </c>
      <c r="C72" s="43">
        <f>Input!$I$4+Input!$I$8*SIN(B72)/VLOOKUP(ROUND(ABS(Input!$I$3),0),LAT!$A$4:$E$94,5,TRUE)</f>
        <v>-96.6671621817722</v>
      </c>
      <c r="D72" s="43">
        <f>Input!$I$3+Input!$I$8*COS(B72)/VLOOKUP(ROUND(ABS(Input!$I$3),0),LAT!$A$4:$E$94,4,TRUE)</f>
        <v>33.00301316440615</v>
      </c>
    </row>
    <row r="73" spans="1:4" ht="12.75">
      <c r="A73" s="26">
        <v>71</v>
      </c>
      <c r="B73" s="43">
        <f t="shared" si="1"/>
        <v>1.239183768915974</v>
      </c>
      <c r="C73" s="43">
        <f>Input!$I$4+Input!$I$8*SIN(B73)/VLOOKUP(ROUND(ABS(Input!$I$3),0),LAT!$A$4:$E$94,5,TRUE)</f>
        <v>-96.66666058597079</v>
      </c>
      <c r="D73" s="43">
        <f>Input!$I$3+Input!$I$8*COS(B73)/VLOOKUP(ROUND(ABS(Input!$I$3),0),LAT!$A$4:$E$94,4,TRUE)</f>
        <v>33.00181959171002</v>
      </c>
    </row>
    <row r="74" spans="1:4" ht="12.75">
      <c r="A74" s="26">
        <v>72</v>
      </c>
      <c r="B74" s="43">
        <f t="shared" si="1"/>
        <v>1.2566370614359172</v>
      </c>
      <c r="C74" s="43">
        <f>Input!$I$4+Input!$I$8*SIN(B74)/VLOOKUP(ROUND(ABS(Input!$I$3),0),LAT!$A$4:$E$94,5,TRUE)</f>
        <v>-96.66618378725016</v>
      </c>
      <c r="D74" s="43">
        <f>Input!$I$3+Input!$I$8*COS(B74)/VLOOKUP(ROUND(ABS(Input!$I$3),0),LAT!$A$4:$E$94,4,TRUE)</f>
        <v>33.00061882425744</v>
      </c>
    </row>
    <row r="75" spans="1:4" ht="12.75">
      <c r="A75" s="26">
        <v>73</v>
      </c>
      <c r="B75" s="43">
        <f t="shared" si="1"/>
        <v>1.2740903539558606</v>
      </c>
      <c r="C75" s="43">
        <f>Input!$I$4+Input!$I$8*SIN(B75)/VLOOKUP(ROUND(ABS(Input!$I$3),0),LAT!$A$4:$E$94,5,TRUE)</f>
        <v>-96.66573193084783</v>
      </c>
      <c r="D75" s="43">
        <f>Input!$I$3+Input!$I$8*COS(B75)/VLOOKUP(ROUND(ABS(Input!$I$3),0),LAT!$A$4:$E$94,4,TRUE)</f>
        <v>32.99941122781381</v>
      </c>
    </row>
    <row r="76" spans="1:4" ht="12.75">
      <c r="A76" s="26">
        <v>74</v>
      </c>
      <c r="B76" s="43">
        <f t="shared" si="1"/>
        <v>1.2915436464758039</v>
      </c>
      <c r="C76" s="43">
        <f>Input!$I$4+Input!$I$8*SIN(B76)/VLOOKUP(ROUND(ABS(Input!$I$3),0),LAT!$A$4:$E$94,5,TRUE)</f>
        <v>-96.66530515440361</v>
      </c>
      <c r="D76" s="43">
        <f>Input!$I$3+Input!$I$8*COS(B76)/VLOOKUP(ROUND(ABS(Input!$I$3),0),LAT!$A$4:$E$94,4,TRUE)</f>
        <v>32.998197170224714</v>
      </c>
    </row>
    <row r="77" spans="1:4" ht="12.75">
      <c r="A77" s="26">
        <v>75</v>
      </c>
      <c r="B77" s="43">
        <f t="shared" si="1"/>
        <v>1.3089969389957472</v>
      </c>
      <c r="C77" s="43">
        <f>Input!$I$4+Input!$I$8*SIN(B77)/VLOOKUP(ROUND(ABS(Input!$I$3),0),LAT!$A$4:$E$94,5,TRUE)</f>
        <v>-96.66490358791776</v>
      </c>
      <c r="D77" s="43">
        <f>Input!$I$3+Input!$I$8*COS(B77)/VLOOKUP(ROUND(ABS(Input!$I$3),0),LAT!$A$4:$E$94,4,TRUE)</f>
        <v>32.99697702130385</v>
      </c>
    </row>
    <row r="78" spans="1:4" ht="12.75">
      <c r="A78" s="26">
        <v>76</v>
      </c>
      <c r="B78" s="43">
        <f t="shared" si="1"/>
        <v>1.3264502315156903</v>
      </c>
      <c r="C78" s="43">
        <f>Input!$I$4+Input!$I$8*SIN(B78)/VLOOKUP(ROUND(ABS(Input!$I$3),0),LAT!$A$4:$E$94,5,TRUE)</f>
        <v>-96.66452735371132</v>
      </c>
      <c r="D78" s="43">
        <f>Input!$I$3+Input!$I$8*COS(B78)/VLOOKUP(ROUND(ABS(Input!$I$3),0),LAT!$A$4:$E$94,4,TRUE)</f>
        <v>32.9957511527204</v>
      </c>
    </row>
    <row r="79" spans="1:4" ht="12.75">
      <c r="A79" s="26">
        <v>77</v>
      </c>
      <c r="B79" s="43">
        <f t="shared" si="1"/>
        <v>1.3439035240356338</v>
      </c>
      <c r="C79" s="43">
        <f>Input!$I$4+Input!$I$8*SIN(B79)/VLOOKUP(ROUND(ABS(Input!$I$3),0),LAT!$A$4:$E$94,5,TRUE)</f>
        <v>-96.66417656638886</v>
      </c>
      <c r="D79" s="43">
        <f>Input!$I$3+Input!$I$8*COS(B79)/VLOOKUP(ROUND(ABS(Input!$I$3),0),LAT!$A$4:$E$94,4,TRUE)</f>
        <v>32.99451993788581</v>
      </c>
    </row>
    <row r="80" spans="1:4" ht="12.75">
      <c r="A80" s="26">
        <v>78</v>
      </c>
      <c r="B80" s="43">
        <f t="shared" si="1"/>
        <v>1.361356816555577</v>
      </c>
      <c r="C80" s="43">
        <f>Input!$I$4+Input!$I$8*SIN(B80)/VLOOKUP(ROUND(ABS(Input!$I$3),0),LAT!$A$4:$E$94,5,TRUE)</f>
        <v>-96.66385133280362</v>
      </c>
      <c r="D80" s="43">
        <f>Input!$I$3+Input!$I$8*COS(B80)/VLOOKUP(ROUND(ABS(Input!$I$3),0),LAT!$A$4:$E$94,4,TRUE)</f>
        <v>32.993283751840046</v>
      </c>
    </row>
    <row r="81" spans="1:4" ht="12.75">
      <c r="A81" s="26">
        <v>79</v>
      </c>
      <c r="B81" s="43">
        <f t="shared" si="1"/>
        <v>1.3788101090755203</v>
      </c>
      <c r="C81" s="43">
        <f>Input!$I$4+Input!$I$8*SIN(B81)/VLOOKUP(ROUND(ABS(Input!$I$3),0),LAT!$A$4:$E$94,5,TRUE)</f>
        <v>-96.66355175202487</v>
      </c>
      <c r="D81" s="43">
        <f>Input!$I$3+Input!$I$8*COS(B81)/VLOOKUP(ROUND(ABS(Input!$I$3),0),LAT!$A$4:$E$94,4,TRUE)</f>
        <v>32.99204297113735</v>
      </c>
    </row>
    <row r="82" spans="1:4" ht="12.75">
      <c r="A82" s="26">
        <v>80</v>
      </c>
      <c r="B82" s="43">
        <f t="shared" si="1"/>
        <v>1.3962634015954636</v>
      </c>
      <c r="C82" s="43">
        <f>Input!$I$4+Input!$I$8*SIN(B82)/VLOOKUP(ROUND(ABS(Input!$I$3),0),LAT!$A$4:$E$94,5,TRUE)</f>
        <v>-96.66327791530784</v>
      </c>
      <c r="D82" s="43">
        <f>Input!$I$3+Input!$I$8*COS(B82)/VLOOKUP(ROUND(ABS(Input!$I$3),0),LAT!$A$4:$E$94,4,TRUE)</f>
        <v>32.99079797373155</v>
      </c>
    </row>
    <row r="83" spans="1:4" ht="12.75">
      <c r="A83" s="26">
        <v>81</v>
      </c>
      <c r="B83" s="43">
        <f t="shared" si="1"/>
        <v>1.413716694115407</v>
      </c>
      <c r="C83" s="43">
        <f>Input!$I$4+Input!$I$8*SIN(B83)/VLOOKUP(ROUND(ABS(Input!$I$3),0),LAT!$A$4:$E$94,5,TRUE)</f>
        <v>-96.66302990606586</v>
      </c>
      <c r="D83" s="43">
        <f>Input!$I$3+Input!$I$8*COS(B83)/VLOOKUP(ROUND(ABS(Input!$I$3),0),LAT!$A$4:$E$94,4,TRUE)</f>
        <v>32.98954913886091</v>
      </c>
    </row>
    <row r="84" spans="1:4" ht="12.75">
      <c r="A84" s="26">
        <v>82</v>
      </c>
      <c r="B84" s="43">
        <f t="shared" si="1"/>
        <v>1.43116998663535</v>
      </c>
      <c r="C84" s="43">
        <f>Input!$I$4+Input!$I$8*SIN(B84)/VLOOKUP(ROUND(ABS(Input!$I$3),0),LAT!$A$4:$E$94,5,TRUE)</f>
        <v>-96.6628077998449</v>
      </c>
      <c r="D84" s="43">
        <f>Input!$I$3+Input!$I$8*COS(B84)/VLOOKUP(ROUND(ABS(Input!$I$3),0),LAT!$A$4:$E$94,4,TRUE)</f>
        <v>32.988296846932634</v>
      </c>
    </row>
    <row r="85" spans="1:4" ht="12.75">
      <c r="A85" s="26">
        <v>83</v>
      </c>
      <c r="B85" s="43">
        <f t="shared" si="1"/>
        <v>1.4486232791552935</v>
      </c>
      <c r="C85" s="43">
        <f>Input!$I$4+Input!$I$8*SIN(B85)/VLOOKUP(ROUND(ABS(Input!$I$3),0),LAT!$A$4:$E$94,5,TRUE)</f>
        <v>-96.66261166430071</v>
      </c>
      <c r="D85" s="43">
        <f>Input!$I$3+Input!$I$8*COS(B85)/VLOOKUP(ROUND(ABS(Input!$I$3),0),LAT!$A$4:$E$94,4,TRUE)</f>
        <v>32.98704147940697</v>
      </c>
    </row>
    <row r="86" spans="1:4" ht="12.75">
      <c r="A86" s="26">
        <v>84</v>
      </c>
      <c r="B86" s="43">
        <f t="shared" si="1"/>
        <v>1.4660765716752369</v>
      </c>
      <c r="C86" s="43">
        <f>Input!$I$4+Input!$I$8*SIN(B86)/VLOOKUP(ROUND(ABS(Input!$I$3),0),LAT!$A$4:$E$94,5,TRUE)</f>
        <v>-96.66244155917806</v>
      </c>
      <c r="D86" s="43">
        <f>Input!$I$3+Input!$I$8*COS(B86)/VLOOKUP(ROUND(ABS(Input!$I$3),0),LAT!$A$4:$E$94,4,TRUE)</f>
        <v>32.985783418681024</v>
      </c>
    </row>
    <row r="87" spans="1:4" ht="12.75">
      <c r="A87" s="26">
        <v>85</v>
      </c>
      <c r="B87" s="43">
        <f t="shared" si="1"/>
        <v>1.4835298641951802</v>
      </c>
      <c r="C87" s="43">
        <f>Input!$I$4+Input!$I$8*SIN(B87)/VLOOKUP(ROUND(ABS(Input!$I$3),0),LAT!$A$4:$E$94,5,TRUE)</f>
        <v>-96.66229753629263</v>
      </c>
      <c r="D87" s="43">
        <f>Input!$I$3+Input!$I$8*COS(B87)/VLOOKUP(ROUND(ABS(Input!$I$3),0),LAT!$A$4:$E$94,4,TRUE)</f>
        <v>32.98452304797229</v>
      </c>
    </row>
    <row r="88" spans="1:4" ht="12.75">
      <c r="A88" s="26">
        <v>86</v>
      </c>
      <c r="B88" s="43">
        <f t="shared" si="1"/>
        <v>1.5009831567151233</v>
      </c>
      <c r="C88" s="43">
        <f>Input!$I$4+Input!$I$8*SIN(B88)/VLOOKUP(ROUND(ABS(Input!$I$3),0),LAT!$A$4:$E$94,5,TRUE)</f>
        <v>-96.66217963951516</v>
      </c>
      <c r="D88" s="43">
        <f>Input!$I$3+Input!$I$8*COS(B88)/VLOOKUP(ROUND(ABS(Input!$I$3),0),LAT!$A$4:$E$94,4,TRUE)</f>
        <v>32.98326075120189</v>
      </c>
    </row>
    <row r="89" spans="1:4" ht="12.75">
      <c r="A89" s="26">
        <v>87</v>
      </c>
      <c r="B89" s="43">
        <f t="shared" si="1"/>
        <v>1.5184364492350666</v>
      </c>
      <c r="C89" s="43">
        <f>Input!$I$4+Input!$I$8*SIN(B89)/VLOOKUP(ROUND(ABS(Input!$I$3),0),LAT!$A$4:$E$94,5,TRUE)</f>
        <v>-96.66208790475817</v>
      </c>
      <c r="D89" s="43">
        <f>Input!$I$3+Input!$I$8*COS(B89)/VLOOKUP(ROUND(ABS(Input!$I$3),0),LAT!$A$4:$E$94,4,TRUE)</f>
        <v>32.981996912877655</v>
      </c>
    </row>
    <row r="90" spans="1:4" ht="12.75">
      <c r="A90" s="26">
        <v>88</v>
      </c>
      <c r="B90" s="43">
        <f t="shared" si="1"/>
        <v>1.53588974175501</v>
      </c>
      <c r="C90" s="43">
        <f>Input!$I$4+Input!$I$8*SIN(B90)/VLOOKUP(ROUND(ABS(Input!$I$3),0),LAT!$A$4:$E$94,5,TRUE)</f>
        <v>-96.66202235996495</v>
      </c>
      <c r="D90" s="43">
        <f>Input!$I$3+Input!$I$8*COS(B90)/VLOOKUP(ROUND(ABS(Input!$I$3),0),LAT!$A$4:$E$94,4,TRUE)</f>
        <v>32.98073191797697</v>
      </c>
    </row>
    <row r="91" spans="1:4" ht="12.75">
      <c r="A91" s="26">
        <v>89</v>
      </c>
      <c r="B91" s="43">
        <f t="shared" si="1"/>
        <v>1.5533430342749535</v>
      </c>
      <c r="C91" s="43">
        <f>Input!$I$4+Input!$I$8*SIN(B91)/VLOOKUP(ROUND(ABS(Input!$I$3),0),LAT!$A$4:$E$94,5,TRUE)</f>
        <v>-96.6619830251011</v>
      </c>
      <c r="D91" s="43">
        <f>Input!$I$3+Input!$I$8*COS(B91)/VLOOKUP(ROUND(ABS(Input!$I$3),0),LAT!$A$4:$E$94,4,TRUE)</f>
        <v>32.97946615182954</v>
      </c>
    </row>
    <row r="92" spans="1:4" ht="12.75">
      <c r="A92" s="26">
        <v>90</v>
      </c>
      <c r="B92" s="43">
        <f t="shared" si="1"/>
        <v>1.5707963267948966</v>
      </c>
      <c r="C92" s="43">
        <f>Input!$I$4+Input!$I$8*SIN(B92)/VLOOKUP(ROUND(ABS(Input!$I$3),0),LAT!$A$4:$E$94,5,TRUE)</f>
        <v>-96.66196991214836</v>
      </c>
      <c r="D92" s="43">
        <f>Input!$I$3+Input!$I$8*COS(B92)/VLOOKUP(ROUND(ABS(Input!$I$3),0),LAT!$A$4:$E$94,4,TRUE)</f>
        <v>32.9782</v>
      </c>
    </row>
    <row r="93" spans="1:4" ht="12.75">
      <c r="A93" s="26">
        <v>91</v>
      </c>
      <c r="B93" s="43">
        <f t="shared" si="1"/>
        <v>1.5882496193148399</v>
      </c>
      <c r="C93" s="43">
        <f>Input!$I$4+Input!$I$8*SIN(B93)/VLOOKUP(ROUND(ABS(Input!$I$3),0),LAT!$A$4:$E$94,5,TRUE)</f>
        <v>-96.6619830251011</v>
      </c>
      <c r="D93" s="43">
        <f>Input!$I$3+Input!$I$8*COS(B93)/VLOOKUP(ROUND(ABS(Input!$I$3),0),LAT!$A$4:$E$94,4,TRUE)</f>
        <v>32.97693384817046</v>
      </c>
    </row>
    <row r="94" spans="1:4" ht="12.75">
      <c r="A94" s="26">
        <v>92</v>
      </c>
      <c r="B94" s="43">
        <f t="shared" si="1"/>
        <v>1.605702911834783</v>
      </c>
      <c r="C94" s="43">
        <f>Input!$I$4+Input!$I$8*SIN(B94)/VLOOKUP(ROUND(ABS(Input!$I$3),0),LAT!$A$4:$E$94,5,TRUE)</f>
        <v>-96.66202235996495</v>
      </c>
      <c r="D94" s="43">
        <f>Input!$I$3+Input!$I$8*COS(B94)/VLOOKUP(ROUND(ABS(Input!$I$3),0),LAT!$A$4:$E$94,4,TRUE)</f>
        <v>32.975668082023034</v>
      </c>
    </row>
    <row r="95" spans="1:4" ht="12.75">
      <c r="A95" s="26">
        <v>93</v>
      </c>
      <c r="B95" s="43">
        <f t="shared" si="1"/>
        <v>1.6231562043547263</v>
      </c>
      <c r="C95" s="43">
        <f>Input!$I$4+Input!$I$8*SIN(B95)/VLOOKUP(ROUND(ABS(Input!$I$3),0),LAT!$A$4:$E$94,5,TRUE)</f>
        <v>-96.66208790475817</v>
      </c>
      <c r="D95" s="43">
        <f>Input!$I$3+Input!$I$8*COS(B95)/VLOOKUP(ROUND(ABS(Input!$I$3),0),LAT!$A$4:$E$94,4,TRUE)</f>
        <v>32.97440308712235</v>
      </c>
    </row>
    <row r="96" spans="1:4" ht="12.75">
      <c r="A96" s="26">
        <v>94</v>
      </c>
      <c r="B96" s="43">
        <f t="shared" si="1"/>
        <v>1.6406094968746698</v>
      </c>
      <c r="C96" s="43">
        <f>Input!$I$4+Input!$I$8*SIN(B96)/VLOOKUP(ROUND(ABS(Input!$I$3),0),LAT!$A$4:$E$94,5,TRUE)</f>
        <v>-96.66217963951516</v>
      </c>
      <c r="D96" s="43">
        <f>Input!$I$3+Input!$I$8*COS(B96)/VLOOKUP(ROUND(ABS(Input!$I$3),0),LAT!$A$4:$E$94,4,TRUE)</f>
        <v>32.97313924879811</v>
      </c>
    </row>
    <row r="97" spans="1:4" ht="12.75">
      <c r="A97" s="26">
        <v>95</v>
      </c>
      <c r="B97" s="43">
        <f t="shared" si="1"/>
        <v>1.6580627893946132</v>
      </c>
      <c r="C97" s="43">
        <f>Input!$I$4+Input!$I$8*SIN(B97)/VLOOKUP(ROUND(ABS(Input!$I$3),0),LAT!$A$4:$E$94,5,TRUE)</f>
        <v>-96.66229753629263</v>
      </c>
      <c r="D97" s="43">
        <f>Input!$I$3+Input!$I$8*COS(B97)/VLOOKUP(ROUND(ABS(Input!$I$3),0),LAT!$A$4:$E$94,4,TRUE)</f>
        <v>32.97187695202771</v>
      </c>
    </row>
    <row r="98" spans="1:4" ht="12.75">
      <c r="A98" s="26">
        <v>96</v>
      </c>
      <c r="B98" s="43">
        <f t="shared" si="1"/>
        <v>1.6755160819145563</v>
      </c>
      <c r="C98" s="43">
        <f>Input!$I$4+Input!$I$8*SIN(B98)/VLOOKUP(ROUND(ABS(Input!$I$3),0),LAT!$A$4:$E$94,5,TRUE)</f>
        <v>-96.66244155917806</v>
      </c>
      <c r="D98" s="43">
        <f>Input!$I$3+Input!$I$8*COS(B98)/VLOOKUP(ROUND(ABS(Input!$I$3),0),LAT!$A$4:$E$94,4,TRUE)</f>
        <v>32.97061658131898</v>
      </c>
    </row>
    <row r="99" spans="1:4" ht="12.75">
      <c r="A99" s="26">
        <v>97</v>
      </c>
      <c r="B99" s="43">
        <f t="shared" si="1"/>
        <v>1.6929693744344996</v>
      </c>
      <c r="C99" s="43">
        <f>Input!$I$4+Input!$I$8*SIN(B99)/VLOOKUP(ROUND(ABS(Input!$I$3),0),LAT!$A$4:$E$94,5,TRUE)</f>
        <v>-96.66261166430071</v>
      </c>
      <c r="D99" s="43">
        <f>Input!$I$3+Input!$I$8*COS(B99)/VLOOKUP(ROUND(ABS(Input!$I$3),0),LAT!$A$4:$E$94,4,TRUE)</f>
        <v>32.96935852059303</v>
      </c>
    </row>
    <row r="100" spans="1:4" ht="12.75">
      <c r="A100" s="26">
        <v>98</v>
      </c>
      <c r="B100" s="43">
        <f t="shared" si="1"/>
        <v>1.710422666954443</v>
      </c>
      <c r="C100" s="43">
        <f>Input!$I$4+Input!$I$8*SIN(B100)/VLOOKUP(ROUND(ABS(Input!$I$3),0),LAT!$A$4:$E$94,5,TRUE)</f>
        <v>-96.6628077998449</v>
      </c>
      <c r="D100" s="43">
        <f>Input!$I$3+Input!$I$8*COS(B100)/VLOOKUP(ROUND(ABS(Input!$I$3),0),LAT!$A$4:$E$94,4,TRUE)</f>
        <v>32.96810315306737</v>
      </c>
    </row>
    <row r="101" spans="1:4" ht="12.75">
      <c r="A101" s="26">
        <v>99</v>
      </c>
      <c r="B101" s="43">
        <f t="shared" si="1"/>
        <v>1.7278759594743864</v>
      </c>
      <c r="C101" s="43">
        <f>Input!$I$4+Input!$I$8*SIN(B101)/VLOOKUP(ROUND(ABS(Input!$I$3),0),LAT!$A$4:$E$94,5,TRUE)</f>
        <v>-96.66302990606586</v>
      </c>
      <c r="D101" s="43">
        <f>Input!$I$3+Input!$I$8*COS(B101)/VLOOKUP(ROUND(ABS(Input!$I$3),0),LAT!$A$4:$E$94,4,TRUE)</f>
        <v>32.96685086113909</v>
      </c>
    </row>
    <row r="102" spans="1:4" ht="12.75">
      <c r="A102" s="26">
        <v>100</v>
      </c>
      <c r="B102" s="43">
        <f t="shared" si="1"/>
        <v>1.7453292519943295</v>
      </c>
      <c r="C102" s="43">
        <f>Input!$I$4+Input!$I$8*SIN(B102)/VLOOKUP(ROUND(ABS(Input!$I$3),0),LAT!$A$4:$E$94,5,TRUE)</f>
        <v>-96.66327791530784</v>
      </c>
      <c r="D102" s="43">
        <f>Input!$I$3+Input!$I$8*COS(B102)/VLOOKUP(ROUND(ABS(Input!$I$3),0),LAT!$A$4:$E$94,4,TRUE)</f>
        <v>32.96560202626845</v>
      </c>
    </row>
    <row r="103" spans="1:4" ht="12.75">
      <c r="A103" s="26">
        <v>101</v>
      </c>
      <c r="B103" s="43">
        <f t="shared" si="1"/>
        <v>1.7627825445142729</v>
      </c>
      <c r="C103" s="43">
        <f>Input!$I$4+Input!$I$8*SIN(B103)/VLOOKUP(ROUND(ABS(Input!$I$3),0),LAT!$A$4:$E$94,5,TRUE)</f>
        <v>-96.66355175202487</v>
      </c>
      <c r="D103" s="43">
        <f>Input!$I$3+Input!$I$8*COS(B103)/VLOOKUP(ROUND(ABS(Input!$I$3),0),LAT!$A$4:$E$94,4,TRUE)</f>
        <v>32.96435702886265</v>
      </c>
    </row>
    <row r="104" spans="1:4" ht="12.75">
      <c r="A104" s="26">
        <v>102</v>
      </c>
      <c r="B104" s="43">
        <f t="shared" si="1"/>
        <v>1.780235837034216</v>
      </c>
      <c r="C104" s="43">
        <f>Input!$I$4+Input!$I$8*SIN(B104)/VLOOKUP(ROUND(ABS(Input!$I$3),0),LAT!$A$4:$E$94,5,TRUE)</f>
        <v>-96.66385133280362</v>
      </c>
      <c r="D104" s="43">
        <f>Input!$I$3+Input!$I$8*COS(B104)/VLOOKUP(ROUND(ABS(Input!$I$3),0),LAT!$A$4:$E$94,4,TRUE)</f>
        <v>32.963116248159956</v>
      </c>
    </row>
    <row r="105" spans="1:4" ht="12.75">
      <c r="A105" s="26">
        <v>103</v>
      </c>
      <c r="B105" s="43">
        <f t="shared" si="1"/>
        <v>1.7976891295541593</v>
      </c>
      <c r="C105" s="43">
        <f>Input!$I$4+Input!$I$8*SIN(B105)/VLOOKUP(ROUND(ABS(Input!$I$3),0),LAT!$A$4:$E$94,5,TRUE)</f>
        <v>-96.66417656638886</v>
      </c>
      <c r="D105" s="43">
        <f>Input!$I$3+Input!$I$8*COS(B105)/VLOOKUP(ROUND(ABS(Input!$I$3),0),LAT!$A$4:$E$94,4,TRUE)</f>
        <v>32.96188006211419</v>
      </c>
    </row>
    <row r="106" spans="1:4" ht="12.75">
      <c r="A106" s="26">
        <v>104</v>
      </c>
      <c r="B106" s="43">
        <f t="shared" si="1"/>
        <v>1.8151424220741028</v>
      </c>
      <c r="C106" s="43">
        <f>Input!$I$4+Input!$I$8*SIN(B106)/VLOOKUP(ROUND(ABS(Input!$I$3),0),LAT!$A$4:$E$94,5,TRUE)</f>
        <v>-96.66452735371132</v>
      </c>
      <c r="D106" s="43">
        <f>Input!$I$3+Input!$I$8*COS(B106)/VLOOKUP(ROUND(ABS(Input!$I$3),0),LAT!$A$4:$E$94,4,TRUE)</f>
        <v>32.9606488472796</v>
      </c>
    </row>
    <row r="107" spans="1:4" ht="12.75">
      <c r="A107" s="26">
        <v>105</v>
      </c>
      <c r="B107" s="43">
        <f t="shared" si="1"/>
        <v>1.8325957145940461</v>
      </c>
      <c r="C107" s="43">
        <f>Input!$I$4+Input!$I$8*SIN(B107)/VLOOKUP(ROUND(ABS(Input!$I$3),0),LAT!$A$4:$E$94,5,TRUE)</f>
        <v>-96.66490358791776</v>
      </c>
      <c r="D107" s="43">
        <f>Input!$I$3+Input!$I$8*COS(B107)/VLOOKUP(ROUND(ABS(Input!$I$3),0),LAT!$A$4:$E$94,4,TRUE)</f>
        <v>32.95942297869615</v>
      </c>
    </row>
    <row r="108" spans="1:4" ht="12.75">
      <c r="A108" s="26">
        <v>106</v>
      </c>
      <c r="B108" s="43">
        <f t="shared" si="1"/>
        <v>1.8500490071139892</v>
      </c>
      <c r="C108" s="43">
        <f>Input!$I$4+Input!$I$8*SIN(B108)/VLOOKUP(ROUND(ABS(Input!$I$3),0),LAT!$A$4:$E$94,5,TRUE)</f>
        <v>-96.66530515440361</v>
      </c>
      <c r="D108" s="43">
        <f>Input!$I$3+Input!$I$8*COS(B108)/VLOOKUP(ROUND(ABS(Input!$I$3),0),LAT!$A$4:$E$94,4,TRUE)</f>
        <v>32.95820282977529</v>
      </c>
    </row>
    <row r="109" spans="1:4" ht="12.75">
      <c r="A109" s="26">
        <v>107</v>
      </c>
      <c r="B109" s="43">
        <f t="shared" si="1"/>
        <v>1.8675022996339325</v>
      </c>
      <c r="C109" s="43">
        <f>Input!$I$4+Input!$I$8*SIN(B109)/VLOOKUP(ROUND(ABS(Input!$I$3),0),LAT!$A$4:$E$94,5,TRUE)</f>
        <v>-96.66573193084783</v>
      </c>
      <c r="D109" s="43">
        <f>Input!$I$3+Input!$I$8*COS(B109)/VLOOKUP(ROUND(ABS(Input!$I$3),0),LAT!$A$4:$E$94,4,TRUE)</f>
        <v>32.95698877218619</v>
      </c>
    </row>
    <row r="110" spans="1:4" ht="12.75">
      <c r="A110" s="26">
        <v>108</v>
      </c>
      <c r="B110" s="43">
        <f t="shared" si="1"/>
        <v>1.8849555921538759</v>
      </c>
      <c r="C110" s="43">
        <f>Input!$I$4+Input!$I$8*SIN(B110)/VLOOKUP(ROUND(ABS(Input!$I$3),0),LAT!$A$4:$E$94,5,TRUE)</f>
        <v>-96.66618378725016</v>
      </c>
      <c r="D110" s="43">
        <f>Input!$I$3+Input!$I$8*COS(B110)/VLOOKUP(ROUND(ABS(Input!$I$3),0),LAT!$A$4:$E$94,4,TRUE)</f>
        <v>32.955781175742565</v>
      </c>
    </row>
    <row r="111" spans="1:4" ht="12.75">
      <c r="A111" s="26">
        <v>109</v>
      </c>
      <c r="B111" s="43">
        <f t="shared" si="1"/>
        <v>1.902408884673819</v>
      </c>
      <c r="C111" s="43">
        <f>Input!$I$4+Input!$I$8*SIN(B111)/VLOOKUP(ROUND(ABS(Input!$I$3),0),LAT!$A$4:$E$94,5,TRUE)</f>
        <v>-96.66666058597079</v>
      </c>
      <c r="D111" s="43">
        <f>Input!$I$3+Input!$I$8*COS(B111)/VLOOKUP(ROUND(ABS(Input!$I$3),0),LAT!$A$4:$E$94,4,TRUE)</f>
        <v>32.954580408289985</v>
      </c>
    </row>
    <row r="112" spans="1:4" ht="12.75">
      <c r="A112" s="26">
        <v>110</v>
      </c>
      <c r="B112" s="43">
        <f t="shared" si="1"/>
        <v>1.9198621771937625</v>
      </c>
      <c r="C112" s="43">
        <f>Input!$I$4+Input!$I$8*SIN(B112)/VLOOKUP(ROUND(ABS(Input!$I$3),0),LAT!$A$4:$E$94,5,TRUE)</f>
        <v>-96.6671621817722</v>
      </c>
      <c r="D112" s="43">
        <f>Input!$I$3+Input!$I$8*COS(B112)/VLOOKUP(ROUND(ABS(Input!$I$3),0),LAT!$A$4:$E$94,4,TRUE)</f>
        <v>32.953386835593854</v>
      </c>
    </row>
    <row r="113" spans="1:4" ht="12.75">
      <c r="A113" s="26">
        <v>111</v>
      </c>
      <c r="B113" s="43">
        <f t="shared" si="1"/>
        <v>1.9373154697137058</v>
      </c>
      <c r="C113" s="43">
        <f>Input!$I$4+Input!$I$8*SIN(B113)/VLOOKUP(ROUND(ABS(Input!$I$3),0),LAT!$A$4:$E$94,5,TRUE)</f>
        <v>-96.66768842186345</v>
      </c>
      <c r="D113" s="43">
        <f>Input!$I$3+Input!$I$8*COS(B113)/VLOOKUP(ROUND(ABS(Input!$I$3),0),LAT!$A$4:$E$94,4,TRUE)</f>
        <v>32.95220082122796</v>
      </c>
    </row>
    <row r="114" spans="1:4" ht="12.75">
      <c r="A114" s="26">
        <v>112</v>
      </c>
      <c r="B114" s="43">
        <f t="shared" si="1"/>
        <v>1.9547687622336491</v>
      </c>
      <c r="C114" s="43">
        <f>Input!$I$4+Input!$I$8*SIN(B114)/VLOOKUP(ROUND(ABS(Input!$I$3),0),LAT!$A$4:$E$94,5,TRUE)</f>
        <v>-96.66823914594669</v>
      </c>
      <c r="D114" s="43">
        <f>Input!$I$3+Input!$I$8*COS(B114)/VLOOKUP(ROUND(ABS(Input!$I$3),0),LAT!$A$4:$E$94,4,TRUE)</f>
        <v>32.95102272646378</v>
      </c>
    </row>
    <row r="115" spans="1:4" ht="12.75">
      <c r="A115" s="26">
        <v>113</v>
      </c>
      <c r="B115" s="43">
        <f t="shared" si="1"/>
        <v>1.9722220547535922</v>
      </c>
      <c r="C115" s="43">
        <f>Input!$I$4+Input!$I$8*SIN(B115)/VLOOKUP(ROUND(ABS(Input!$I$3),0),LAT!$A$4:$E$94,5,TRUE)</f>
        <v>-96.66881418626606</v>
      </c>
      <c r="D115" s="43">
        <f>Input!$I$3+Input!$I$8*COS(B115)/VLOOKUP(ROUND(ABS(Input!$I$3),0),LAT!$A$4:$E$94,4,TRUE)</f>
        <v>32.9498529101604</v>
      </c>
    </row>
    <row r="116" spans="1:4" ht="12.75">
      <c r="A116" s="26">
        <v>114</v>
      </c>
      <c r="B116" s="43">
        <f t="shared" si="1"/>
        <v>1.9896753472735356</v>
      </c>
      <c r="C116" s="43">
        <f>Input!$I$4+Input!$I$8*SIN(B116)/VLOOKUP(ROUND(ABS(Input!$I$3),0),LAT!$A$4:$E$94,5,TRUE)</f>
        <v>-96.66941336765869</v>
      </c>
      <c r="D116" s="43">
        <f>Input!$I$3+Input!$I$8*COS(B116)/VLOOKUP(ROUND(ABS(Input!$I$3),0),LAT!$A$4:$E$94,4,TRUE)</f>
        <v>32.94869172865519</v>
      </c>
    </row>
    <row r="117" spans="1:4" ht="12.75">
      <c r="A117" s="26">
        <v>115</v>
      </c>
      <c r="B117" s="43">
        <f t="shared" si="1"/>
        <v>2.007128639793479</v>
      </c>
      <c r="C117" s="43">
        <f>Input!$I$4+Input!$I$8*SIN(B117)/VLOOKUP(ROUND(ABS(Input!$I$3),0),LAT!$A$4:$E$94,5,TRUE)</f>
        <v>-96.67003650760815</v>
      </c>
      <c r="D117" s="43">
        <f>Input!$I$3+Input!$I$8*COS(B117)/VLOOKUP(ROUND(ABS(Input!$I$3),0),LAT!$A$4:$E$94,4,TRUE)</f>
        <v>32.94753953565528</v>
      </c>
    </row>
    <row r="118" spans="1:4" ht="12.75">
      <c r="A118" s="26">
        <v>116</v>
      </c>
      <c r="B118" s="43">
        <f t="shared" si="1"/>
        <v>2.0245819323134224</v>
      </c>
      <c r="C118" s="43">
        <f>Input!$I$4+Input!$I$8*SIN(B118)/VLOOKUP(ROUND(ABS(Input!$I$3),0),LAT!$A$4:$E$94,5,TRUE)</f>
        <v>-96.67068341629994</v>
      </c>
      <c r="D118" s="43">
        <f>Input!$I$3+Input!$I$8*COS(B118)/VLOOKUP(ROUND(ABS(Input!$I$3),0),LAT!$A$4:$E$94,4,TRUE)</f>
        <v>32.94639668212982</v>
      </c>
    </row>
    <row r="119" spans="1:4" ht="12.75">
      <c r="A119" s="26">
        <v>117</v>
      </c>
      <c r="B119" s="43">
        <f t="shared" si="1"/>
        <v>2.0420352248333655</v>
      </c>
      <c r="C119" s="43">
        <f>Input!$I$4+Input!$I$8*SIN(B119)/VLOOKUP(ROUND(ABS(Input!$I$3),0),LAT!$A$4:$E$94,5,TRUE)</f>
        <v>-96.6713538966794</v>
      </c>
      <c r="D119" s="43">
        <f>Input!$I$3+Input!$I$8*COS(B119)/VLOOKUP(ROUND(ABS(Input!$I$3),0),LAT!$A$4:$E$94,4,TRUE)</f>
        <v>32.94526351620308</v>
      </c>
    </row>
    <row r="120" spans="1:4" ht="12.75">
      <c r="A120" s="26">
        <v>118</v>
      </c>
      <c r="B120" s="43">
        <f t="shared" si="1"/>
        <v>2.0594885173533086</v>
      </c>
      <c r="C120" s="43">
        <f>Input!$I$4+Input!$I$8*SIN(B120)/VLOOKUP(ROUND(ABS(Input!$I$3),0),LAT!$A$4:$E$94,5,TRUE)</f>
        <v>-96.67204774451176</v>
      </c>
      <c r="D120" s="43">
        <f>Input!$I$3+Input!$I$8*COS(B120)/VLOOKUP(ROUND(ABS(Input!$I$3),0),LAT!$A$4:$E$94,4,TRUE)</f>
        <v>32.94414038304836</v>
      </c>
    </row>
    <row r="121" spans="1:4" ht="12.75">
      <c r="A121" s="26">
        <v>119</v>
      </c>
      <c r="B121" s="43">
        <f t="shared" si="1"/>
        <v>2.076941809873252</v>
      </c>
      <c r="C121" s="43">
        <f>Input!$I$4+Input!$I$8*SIN(B121)/VLOOKUP(ROUND(ABS(Input!$I$3),0),LAT!$A$4:$E$94,5,TRUE)</f>
        <v>-96.67276474844421</v>
      </c>
      <c r="D121" s="43">
        <f>Input!$I$3+Input!$I$8*COS(B121)/VLOOKUP(ROUND(ABS(Input!$I$3),0),LAT!$A$4:$E$94,4,TRUE)</f>
        <v>32.94302762478291</v>
      </c>
    </row>
    <row r="122" spans="1:4" ht="12.75">
      <c r="A122" s="26">
        <v>120</v>
      </c>
      <c r="B122" s="43">
        <f t="shared" si="1"/>
        <v>2.0943951023931953</v>
      </c>
      <c r="C122" s="43">
        <f>Input!$I$4+Input!$I$8*SIN(B122)/VLOOKUP(ROUND(ABS(Input!$I$3),0),LAT!$A$4:$E$94,5,TRUE)</f>
        <v>-96.67350469007042</v>
      </c>
      <c r="D122" s="43">
        <f>Input!$I$3+Input!$I$8*COS(B122)/VLOOKUP(ROUND(ABS(Input!$I$3),0),LAT!$A$4:$E$94,4,TRUE)</f>
        <v>32.941925580363666</v>
      </c>
    </row>
    <row r="123" spans="1:4" ht="12.75">
      <c r="A123" s="26">
        <v>121</v>
      </c>
      <c r="B123" s="43">
        <f t="shared" si="1"/>
        <v>2.111848394913139</v>
      </c>
      <c r="C123" s="43">
        <f>Input!$I$4+Input!$I$8*SIN(B123)/VLOOKUP(ROUND(ABS(Input!$I$3),0),LAT!$A$4:$E$94,5,TRUE)</f>
        <v>-96.674267343997</v>
      </c>
      <c r="D123" s="43">
        <f>Input!$I$3+Input!$I$8*COS(B123)/VLOOKUP(ROUND(ABS(Input!$I$3),0),LAT!$A$4:$E$94,4,TRUE)</f>
        <v>32.94083458548405</v>
      </c>
    </row>
    <row r="124" spans="1:4" ht="12.75">
      <c r="A124" s="26">
        <v>122</v>
      </c>
      <c r="B124" s="43">
        <f t="shared" si="1"/>
        <v>2.129301687433082</v>
      </c>
      <c r="C124" s="43">
        <f>Input!$I$4+Input!$I$8*SIN(B124)/VLOOKUP(ROUND(ABS(Input!$I$3),0),LAT!$A$4:$E$94,5,TRUE)</f>
        <v>-96.67505247791217</v>
      </c>
      <c r="D124" s="43">
        <f>Input!$I$3+Input!$I$8*COS(B124)/VLOOKUP(ROUND(ABS(Input!$I$3),0),LAT!$A$4:$E$94,4,TRUE)</f>
        <v>32.939754972471654</v>
      </c>
    </row>
    <row r="125" spans="1:4" ht="12.75">
      <c r="A125" s="26">
        <v>123</v>
      </c>
      <c r="B125" s="43">
        <f t="shared" si="1"/>
        <v>2.1467549799530254</v>
      </c>
      <c r="C125" s="43">
        <f>Input!$I$4+Input!$I$8*SIN(B125)/VLOOKUP(ROUND(ABS(Input!$I$3),0),LAT!$A$4:$E$94,5,TRUE)</f>
        <v>-96.67585985265654</v>
      </c>
      <c r="D125" s="43">
        <f>Input!$I$3+Input!$I$8*COS(B125)/VLOOKUP(ROUND(ABS(Input!$I$3),0),LAT!$A$4:$E$94,4,TRUE)</f>
        <v>32.93868707018707</v>
      </c>
    </row>
    <row r="126" spans="1:4" ht="12.75">
      <c r="A126" s="26">
        <v>124</v>
      </c>
      <c r="B126" s="43">
        <f t="shared" si="1"/>
        <v>2.1642082724729685</v>
      </c>
      <c r="C126" s="43">
        <f>Input!$I$4+Input!$I$8*SIN(B126)/VLOOKUP(ROUND(ABS(Input!$I$3),0),LAT!$A$4:$E$94,5,TRUE)</f>
        <v>-96.67668922229595</v>
      </c>
      <c r="D126" s="43">
        <f>Input!$I$3+Input!$I$8*COS(B126)/VLOOKUP(ROUND(ABS(Input!$I$3),0),LAT!$A$4:$E$94,4,TRUE)</f>
        <v>32.93763120392369</v>
      </c>
    </row>
    <row r="127" spans="1:4" ht="12.75">
      <c r="A127" s="26">
        <v>125</v>
      </c>
      <c r="B127" s="43">
        <f t="shared" si="1"/>
        <v>2.1816615649929116</v>
      </c>
      <c r="C127" s="43">
        <f>Input!$I$4+Input!$I$8*SIN(B127)/VLOOKUP(ROUND(ABS(Input!$I$3),0),LAT!$A$4:$E$94,5,TRUE)</f>
        <v>-96.67754033419635</v>
      </c>
      <c r="D127" s="43">
        <f>Input!$I$3+Input!$I$8*COS(B127)/VLOOKUP(ROUND(ABS(Input!$I$3),0),LAT!$A$4:$E$94,4,TRUE)</f>
        <v>32.936587695308575</v>
      </c>
    </row>
    <row r="128" spans="1:4" ht="12.75">
      <c r="A128" s="26">
        <v>126</v>
      </c>
      <c r="B128" s="43">
        <f t="shared" si="1"/>
        <v>2.199114857512855</v>
      </c>
      <c r="C128" s="43">
        <f>Input!$I$4+Input!$I$8*SIN(B128)/VLOOKUP(ROUND(ABS(Input!$I$3),0),LAT!$A$4:$E$94,5,TRUE)</f>
        <v>-96.67841292910083</v>
      </c>
      <c r="D128" s="43">
        <f>Input!$I$3+Input!$I$8*COS(B128)/VLOOKUP(ROUND(ABS(Input!$I$3),0),LAT!$A$4:$E$94,4,TRUE)</f>
        <v>32.935556862204585</v>
      </c>
    </row>
    <row r="129" spans="1:4" ht="12.75">
      <c r="A129" s="26">
        <v>127</v>
      </c>
      <c r="B129" s="43">
        <f t="shared" si="1"/>
        <v>2.2165681500327987</v>
      </c>
      <c r="C129" s="43">
        <f>Input!$I$4+Input!$I$8*SIN(B129)/VLOOKUP(ROUND(ABS(Input!$I$3),0),LAT!$A$4:$E$94,5,TRUE)</f>
        <v>-96.67930674120852</v>
      </c>
      <c r="D129" s="43">
        <f>Input!$I$3+Input!$I$8*COS(B129)/VLOOKUP(ROUND(ABS(Input!$I$3),0),LAT!$A$4:$E$94,4,TRUE)</f>
        <v>32.934539018613464</v>
      </c>
    </row>
    <row r="130" spans="1:4" ht="12.75">
      <c r="A130" s="26">
        <v>128</v>
      </c>
      <c r="B130" s="43">
        <f aca="true" t="shared" si="2" ref="B130:B193">PI()*(A130)/180</f>
        <v>2.234021442552742</v>
      </c>
      <c r="C130" s="43">
        <f>Input!$I$4+Input!$I$8*SIN(B130)/VLOOKUP(ROUND(ABS(Input!$I$3),0),LAT!$A$4:$E$94,5,TRUE)</f>
        <v>-96.6802214982556</v>
      </c>
      <c r="D130" s="43">
        <f>Input!$I$3+Input!$I$8*COS(B130)/VLOOKUP(ROUND(ABS(Input!$I$3),0),LAT!$A$4:$E$94,4,TRUE)</f>
        <v>32.93353447458022</v>
      </c>
    </row>
    <row r="131" spans="1:4" ht="12.75">
      <c r="A131" s="26">
        <v>129</v>
      </c>
      <c r="B131" s="43">
        <f t="shared" si="2"/>
        <v>2.251474735072685</v>
      </c>
      <c r="C131" s="43">
        <f>Input!$I$4+Input!$I$8*SIN(B131)/VLOOKUP(ROUND(ABS(Input!$I$3),0),LAT!$A$4:$E$94,5,TRUE)</f>
        <v>-96.68115692159822</v>
      </c>
      <c r="D131" s="43">
        <f>Input!$I$3+Input!$I$8*COS(B131)/VLOOKUP(ROUND(ABS(Input!$I$3),0),LAT!$A$4:$E$94,4,TRUE)</f>
        <v>32.93254353609871</v>
      </c>
    </row>
    <row r="132" spans="1:4" ht="12.75">
      <c r="A132" s="26">
        <v>130</v>
      </c>
      <c r="B132" s="43">
        <f t="shared" si="2"/>
        <v>2.2689280275926285</v>
      </c>
      <c r="C132" s="43">
        <f>Input!$I$4+Input!$I$8*SIN(B132)/VLOOKUP(ROUND(ABS(Input!$I$3),0),LAT!$A$4:$E$94,5,TRUE)</f>
        <v>-96.68211272629733</v>
      </c>
      <c r="D132" s="43">
        <f>Input!$I$3+Input!$I$8*COS(B132)/VLOOKUP(ROUND(ABS(Input!$I$3),0),LAT!$A$4:$E$94,4,TRUE)</f>
        <v>32.93156650501839</v>
      </c>
    </row>
    <row r="133" spans="1:4" ht="12.75">
      <c r="A133" s="26">
        <v>131</v>
      </c>
      <c r="B133" s="43">
        <f t="shared" si="2"/>
        <v>2.286381320112572</v>
      </c>
      <c r="C133" s="43">
        <f>Input!$I$4+Input!$I$8*SIN(B133)/VLOOKUP(ROUND(ABS(Input!$I$3),0),LAT!$A$4:$E$94,5,TRUE)</f>
        <v>-96.68308862120561</v>
      </c>
      <c r="D133" s="43">
        <f>Input!$I$3+Input!$I$8*COS(B133)/VLOOKUP(ROUND(ABS(Input!$I$3),0),LAT!$A$4:$E$94,4,TRUE)</f>
        <v>32.93060367895238</v>
      </c>
    </row>
    <row r="134" spans="1:4" ht="12.75">
      <c r="A134" s="26">
        <v>132</v>
      </c>
      <c r="B134" s="43">
        <f t="shared" si="2"/>
        <v>2.303834612632515</v>
      </c>
      <c r="C134" s="43">
        <f>Input!$I$4+Input!$I$8*SIN(B134)/VLOOKUP(ROUND(ABS(Input!$I$3),0),LAT!$A$4:$E$94,5,TRUE)</f>
        <v>-96.68408430905599</v>
      </c>
      <c r="D134" s="43">
        <f>Input!$I$3+Input!$I$8*COS(B134)/VLOOKUP(ROUND(ABS(Input!$I$3),0),LAT!$A$4:$E$94,4,TRUE)</f>
        <v>32.929655351186845</v>
      </c>
    </row>
    <row r="135" spans="1:4" ht="12.75">
      <c r="A135" s="26">
        <v>133</v>
      </c>
      <c r="B135" s="43">
        <f t="shared" si="2"/>
        <v>2.321287905152458</v>
      </c>
      <c r="C135" s="43">
        <f>Input!$I$4+Input!$I$8*SIN(B135)/VLOOKUP(ROUND(ABS(Input!$I$3),0),LAT!$A$4:$E$94,5,TRUE)</f>
        <v>-96.6850994865523</v>
      </c>
      <c r="D135" s="43">
        <f>Input!$I$3+Input!$I$8*COS(B135)/VLOOKUP(ROUND(ABS(Input!$I$3),0),LAT!$A$4:$E$94,4,TRUE)</f>
        <v>32.928721810591604</v>
      </c>
    </row>
    <row r="136" spans="1:4" ht="12.75">
      <c r="A136" s="26">
        <v>134</v>
      </c>
      <c r="B136" s="43">
        <f t="shared" si="2"/>
        <v>2.3387411976724013</v>
      </c>
      <c r="C136" s="43">
        <f>Input!$I$4+Input!$I$8*SIN(B136)/VLOOKUP(ROUND(ABS(Input!$I$3),0),LAT!$A$4:$E$94,5,TRUE)</f>
        <v>-96.68613384446166</v>
      </c>
      <c r="D136" s="43">
        <f>Input!$I$3+Input!$I$8*COS(B136)/VLOOKUP(ROUND(ABS(Input!$I$3),0),LAT!$A$4:$E$94,4,TRUE)</f>
        <v>32.927803341532154</v>
      </c>
    </row>
    <row r="137" spans="1:4" ht="12.75">
      <c r="A137" s="26">
        <v>135</v>
      </c>
      <c r="B137" s="43">
        <f t="shared" si="2"/>
        <v>2.356194490192345</v>
      </c>
      <c r="C137" s="43">
        <f>Input!$I$4+Input!$I$8*SIN(B137)/VLOOKUP(ROUND(ABS(Input!$I$3),0),LAT!$A$4:$E$94,5,TRUE)</f>
        <v>-96.68718706770862</v>
      </c>
      <c r="D137" s="43">
        <f>Input!$I$3+Input!$I$8*COS(B137)/VLOOKUP(ROUND(ABS(Input!$I$3),0),LAT!$A$4:$E$94,4,TRUE)</f>
        <v>32.92690022378308</v>
      </c>
    </row>
    <row r="138" spans="1:4" ht="12.75">
      <c r="A138" s="26">
        <v>136</v>
      </c>
      <c r="B138" s="43">
        <f t="shared" si="2"/>
        <v>2.3736477827122884</v>
      </c>
      <c r="C138" s="43">
        <f>Input!$I$4+Input!$I$8*SIN(B138)/VLOOKUP(ROUND(ABS(Input!$I$3),0),LAT!$A$4:$E$94,5,TRUE)</f>
        <v>-96.68825883547117</v>
      </c>
      <c r="D138" s="43">
        <f>Input!$I$3+Input!$I$8*COS(B138)/VLOOKUP(ROUND(ABS(Input!$I$3),0),LAT!$A$4:$E$94,4,TRUE)</f>
        <v>32.92601273244279</v>
      </c>
    </row>
    <row r="139" spans="1:4" ht="12.75">
      <c r="A139" s="26">
        <v>137</v>
      </c>
      <c r="B139" s="43">
        <f t="shared" si="2"/>
        <v>2.3911010752322315</v>
      </c>
      <c r="C139" s="43">
        <f>Input!$I$4+Input!$I$8*SIN(B139)/VLOOKUP(ROUND(ABS(Input!$I$3),0),LAT!$A$4:$E$94,5,TRUE)</f>
        <v>-96.68934882127849</v>
      </c>
      <c r="D139" s="43">
        <f>Input!$I$3+Input!$I$8*COS(B139)/VLOOKUP(ROUND(ABS(Input!$I$3),0),LAT!$A$4:$E$94,4,TRUE)</f>
        <v>32.92514113784976</v>
      </c>
    </row>
    <row r="140" spans="1:4" ht="12.75">
      <c r="A140" s="26">
        <v>138</v>
      </c>
      <c r="B140" s="43">
        <f t="shared" si="2"/>
        <v>2.4085543677521746</v>
      </c>
      <c r="C140" s="43">
        <f>Input!$I$4+Input!$I$8*SIN(B140)/VLOOKUP(ROUND(ABS(Input!$I$3),0),LAT!$A$4:$E$94,5,TRUE)</f>
        <v>-96.6904566931103</v>
      </c>
      <c r="D140" s="43">
        <f>Input!$I$3+Input!$I$8*COS(B140)/VLOOKUP(ROUND(ABS(Input!$I$3),0),LAT!$A$4:$E$94,4,TRUE)</f>
        <v>32.924285705500125</v>
      </c>
    </row>
    <row r="141" spans="1:4" ht="12.75">
      <c r="A141" s="26">
        <v>139</v>
      </c>
      <c r="B141" s="43">
        <f t="shared" si="2"/>
        <v>2.426007660272118</v>
      </c>
      <c r="C141" s="43">
        <f>Input!$I$4+Input!$I$8*SIN(B141)/VLOOKUP(ROUND(ABS(Input!$I$3),0),LAT!$A$4:$E$94,5,TRUE)</f>
        <v>-96.69158211349816</v>
      </c>
      <c r="D141" s="43">
        <f>Input!$I$3+Input!$I$8*COS(B141)/VLOOKUP(ROUND(ABS(Input!$I$3),0),LAT!$A$4:$E$94,4,TRUE)</f>
        <v>32.923446695966874</v>
      </c>
    </row>
    <row r="142" spans="1:4" ht="12.75">
      <c r="A142" s="26">
        <v>140</v>
      </c>
      <c r="B142" s="43">
        <f t="shared" si="2"/>
        <v>2.443460952792061</v>
      </c>
      <c r="C142" s="43">
        <f>Input!$I$4+Input!$I$8*SIN(B142)/VLOOKUP(ROUND(ABS(Input!$I$3),0),LAT!$A$4:$E$94,5,TRUE)</f>
        <v>-96.69272473962808</v>
      </c>
      <c r="D142" s="43">
        <f>Input!$I$3+Input!$I$8*COS(B142)/VLOOKUP(ROUND(ABS(Input!$I$3),0),LAT!$A$4:$E$94,4,TRUE)</f>
        <v>32.922624364820436</v>
      </c>
    </row>
    <row r="143" spans="1:4" ht="12.75">
      <c r="A143" s="26">
        <v>141</v>
      </c>
      <c r="B143" s="43">
        <f t="shared" si="2"/>
        <v>2.4609142453120043</v>
      </c>
      <c r="C143" s="43">
        <f>Input!$I$4+Input!$I$8*SIN(B143)/VLOOKUP(ROUND(ABS(Input!$I$3),0),LAT!$A$4:$E$94,5,TRUE)</f>
        <v>-96.69388422344508</v>
      </c>
      <c r="D143" s="43">
        <f>Input!$I$3+Input!$I$8*COS(B143)/VLOOKUP(ROUND(ABS(Input!$I$3),0),LAT!$A$4:$E$94,4,TRUE)</f>
        <v>32.92181896255085</v>
      </c>
    </row>
    <row r="144" spans="1:4" ht="12.75">
      <c r="A144" s="26">
        <v>142</v>
      </c>
      <c r="B144" s="43">
        <f t="shared" si="2"/>
        <v>2.478367537831948</v>
      </c>
      <c r="C144" s="43">
        <f>Input!$I$4+Input!$I$8*SIN(B144)/VLOOKUP(ROUND(ABS(Input!$I$3),0),LAT!$A$4:$E$94,5,TRUE)</f>
        <v>-96.69506021175918</v>
      </c>
      <c r="D144" s="43">
        <f>Input!$I$3+Input!$I$8*COS(B144)/VLOOKUP(ROUND(ABS(Input!$I$3),0),LAT!$A$4:$E$94,4,TRUE)</f>
        <v>32.92103073449145</v>
      </c>
    </row>
    <row r="145" spans="1:4" ht="12.75">
      <c r="A145" s="26">
        <v>143</v>
      </c>
      <c r="B145" s="43">
        <f t="shared" si="2"/>
        <v>2.4958208303518914</v>
      </c>
      <c r="C145" s="43">
        <f>Input!$I$4+Input!$I$8*SIN(B145)/VLOOKUP(ROUND(ABS(Input!$I$3),0),LAT!$A$4:$E$94,5,TRUE)</f>
        <v>-96.69625234635292</v>
      </c>
      <c r="D145" s="43">
        <f>Input!$I$3+Input!$I$8*COS(B145)/VLOOKUP(ROUND(ABS(Input!$I$3),0),LAT!$A$4:$E$94,4,TRUE)</f>
        <v>32.92025992074413</v>
      </c>
    </row>
    <row r="146" spans="1:4" ht="12.75">
      <c r="A146" s="26">
        <v>144</v>
      </c>
      <c r="B146" s="43">
        <f t="shared" si="2"/>
        <v>2.5132741228718345</v>
      </c>
      <c r="C146" s="43">
        <f>Input!$I$4+Input!$I$8*SIN(B146)/VLOOKUP(ROUND(ABS(Input!$I$3),0),LAT!$A$4:$E$94,5,TRUE)</f>
        <v>-96.69746026409057</v>
      </c>
      <c r="D146" s="43">
        <f>Input!$I$3+Input!$I$8*COS(B146)/VLOOKUP(ROUND(ABS(Input!$I$3),0),LAT!$A$4:$E$94,4,TRUE)</f>
        <v>32.91950675610623</v>
      </c>
    </row>
    <row r="147" spans="1:4" ht="12.75">
      <c r="A147" s="26">
        <v>145</v>
      </c>
      <c r="B147" s="43">
        <f t="shared" si="2"/>
        <v>2.5307274153917776</v>
      </c>
      <c r="C147" s="43">
        <f>Input!$I$4+Input!$I$8*SIN(B147)/VLOOKUP(ROUND(ABS(Input!$I$3),0),LAT!$A$4:$E$94,5,TRUE)</f>
        <v>-96.69868359702866</v>
      </c>
      <c r="D147" s="43">
        <f>Input!$I$3+Input!$I$8*COS(B147)/VLOOKUP(ROUND(ABS(Input!$I$3),0),LAT!$A$4:$E$94,4,TRUE)</f>
        <v>32.918771469999</v>
      </c>
    </row>
    <row r="148" spans="1:4" ht="12.75">
      <c r="A148" s="26">
        <v>146</v>
      </c>
      <c r="B148" s="43">
        <f t="shared" si="2"/>
        <v>2.548180707911721</v>
      </c>
      <c r="C148" s="43">
        <f>Input!$I$4+Input!$I$8*SIN(B148)/VLOOKUP(ROUND(ABS(Input!$I$3),0),LAT!$A$4:$E$94,5,TRUE)</f>
        <v>-96.69992197252817</v>
      </c>
      <c r="D148" s="43">
        <f>Input!$I$3+Input!$I$8*COS(B148)/VLOOKUP(ROUND(ABS(Input!$I$3),0),LAT!$A$4:$E$94,4,TRUE)</f>
        <v>32.9180542863977</v>
      </c>
    </row>
    <row r="149" spans="1:4" ht="12.75">
      <c r="A149" s="26">
        <v>147</v>
      </c>
      <c r="B149" s="43">
        <f t="shared" si="2"/>
        <v>2.5656340004316647</v>
      </c>
      <c r="C149" s="43">
        <f>Input!$I$4+Input!$I$8*SIN(B149)/VLOOKUP(ROUND(ABS(Input!$I$3),0),LAT!$A$4:$E$94,5,TRUE)</f>
        <v>-96.70117501336789</v>
      </c>
      <c r="D149" s="43">
        <f>Input!$I$3+Input!$I$8*COS(B149)/VLOOKUP(ROUND(ABS(Input!$I$3),0),LAT!$A$4:$E$94,4,TRUE)</f>
        <v>32.91735542376341</v>
      </c>
    </row>
    <row r="150" spans="1:4" ht="12.75">
      <c r="A150" s="26">
        <v>148</v>
      </c>
      <c r="B150" s="43">
        <f t="shared" si="2"/>
        <v>2.5830872929516078</v>
      </c>
      <c r="C150" s="43">
        <f>Input!$I$4+Input!$I$8*SIN(B150)/VLOOKUP(ROUND(ABS(Input!$I$3),0),LAT!$A$4:$E$94,5,TRUE)</f>
        <v>-96.70244233785947</v>
      </c>
      <c r="D150" s="43">
        <f>Input!$I$3+Input!$I$8*COS(B150)/VLOOKUP(ROUND(ABS(Input!$I$3),0),LAT!$A$4:$E$94,4,TRUE)</f>
        <v>32.916675094976455</v>
      </c>
    </row>
    <row r="151" spans="1:4" ht="12.75">
      <c r="A151" s="26">
        <v>149</v>
      </c>
      <c r="B151" s="43">
        <f t="shared" si="2"/>
        <v>2.600540585471551</v>
      </c>
      <c r="C151" s="43">
        <f>Input!$I$4+Input!$I$8*SIN(B151)/VLOOKUP(ROUND(ABS(Input!$I$3),0),LAT!$A$4:$E$94,5,TRUE)</f>
        <v>-96.70372355996356</v>
      </c>
      <c r="D151" s="43">
        <f>Input!$I$3+Input!$I$8*COS(B151)/VLOOKUP(ROUND(ABS(Input!$I$3),0),LAT!$A$4:$E$94,4,TRUE)</f>
        <v>32.91601350727157</v>
      </c>
    </row>
    <row r="152" spans="1:4" ht="12.75">
      <c r="A152" s="26">
        <v>150</v>
      </c>
      <c r="B152" s="43">
        <f t="shared" si="2"/>
        <v>2.6179938779914944</v>
      </c>
      <c r="C152" s="43">
        <f>Input!$I$4+Input!$I$8*SIN(B152)/VLOOKUP(ROUND(ABS(Input!$I$3),0),LAT!$A$4:$E$94,5,TRUE)</f>
        <v>-96.70501828940752</v>
      </c>
      <c r="D152" s="43">
        <f>Input!$I$3+Input!$I$8*COS(B152)/VLOOKUP(ROUND(ABS(Input!$I$3),0),LAT!$A$4:$E$94,4,TRUE)</f>
        <v>32.91537086217479</v>
      </c>
    </row>
    <row r="153" spans="1:4" ht="12.75">
      <c r="A153" s="26">
        <v>151</v>
      </c>
      <c r="B153" s="43">
        <f t="shared" si="2"/>
        <v>2.6354471705114375</v>
      </c>
      <c r="C153" s="43">
        <f>Input!$I$4+Input!$I$8*SIN(B153)/VLOOKUP(ROUND(ABS(Input!$I$3),0),LAT!$A$4:$E$94,5,TRUE)</f>
        <v>-96.7063261318042</v>
      </c>
      <c r="D153" s="43">
        <f>Input!$I$3+Input!$I$8*COS(B153)/VLOOKUP(ROUND(ABS(Input!$I$3),0),LAT!$A$4:$E$94,4,TRUE)</f>
        <v>32.91474735544203</v>
      </c>
    </row>
    <row r="154" spans="1:4" ht="12.75">
      <c r="A154" s="26">
        <v>152</v>
      </c>
      <c r="B154" s="43">
        <f t="shared" si="2"/>
        <v>2.6529004630313806</v>
      </c>
      <c r="C154" s="43">
        <f>Input!$I$4+Input!$I$8*SIN(B154)/VLOOKUP(ROUND(ABS(Input!$I$3),0),LAT!$A$4:$E$94,5,TRUE)</f>
        <v>-96.70764668877217</v>
      </c>
      <c r="D154" s="43">
        <f>Input!$I$3+Input!$I$8*COS(B154)/VLOOKUP(ROUND(ABS(Input!$I$3),0),LAT!$A$4:$E$94,4,TRUE)</f>
        <v>32.91414317699949</v>
      </c>
    </row>
    <row r="155" spans="1:4" ht="12.75">
      <c r="A155" s="26">
        <v>153</v>
      </c>
      <c r="B155" s="43">
        <f t="shared" si="2"/>
        <v>2.670353755551324</v>
      </c>
      <c r="C155" s="43">
        <f>Input!$I$4+Input!$I$8*SIN(B155)/VLOOKUP(ROUND(ABS(Input!$I$3),0),LAT!$A$4:$E$94,5,TRUE)</f>
        <v>-96.70897955805695</v>
      </c>
      <c r="D155" s="43">
        <f>Input!$I$3+Input!$I$8*COS(B155)/VLOOKUP(ROUND(ABS(Input!$I$3),0),LAT!$A$4:$E$94,4,TRUE)</f>
        <v>32.91355851088576</v>
      </c>
    </row>
    <row r="156" spans="1:4" ht="12.75">
      <c r="A156" s="26">
        <v>154</v>
      </c>
      <c r="B156" s="43">
        <f t="shared" si="2"/>
        <v>2.6878070480712677</v>
      </c>
      <c r="C156" s="43">
        <f>Input!$I$4+Input!$I$8*SIN(B156)/VLOOKUP(ROUND(ABS(Input!$I$3),0),LAT!$A$4:$E$94,5,TRUE)</f>
        <v>-96.71032433365366</v>
      </c>
      <c r="D156" s="43">
        <f>Input!$I$3+Input!$I$8*COS(B156)/VLOOKUP(ROUND(ABS(Input!$I$3),0),LAT!$A$4:$E$94,4,TRUE)</f>
        <v>32.91299353519581</v>
      </c>
    </row>
    <row r="157" spans="1:4" ht="12.75">
      <c r="A157" s="26">
        <v>155</v>
      </c>
      <c r="B157" s="43">
        <f t="shared" si="2"/>
        <v>2.705260340591211</v>
      </c>
      <c r="C157" s="43">
        <f>Input!$I$4+Input!$I$8*SIN(B157)/VLOOKUP(ROUND(ABS(Input!$I$3),0),LAT!$A$4:$E$94,5,TRUE)</f>
        <v>-96.71168060593062</v>
      </c>
      <c r="D157" s="43">
        <f>Input!$I$3+Input!$I$8*COS(B157)/VLOOKUP(ROUND(ABS(Input!$I$3),0),LAT!$A$4:$E$94,4,TRUE)</f>
        <v>32.912448422026706</v>
      </c>
    </row>
    <row r="158" spans="1:4" ht="12.75">
      <c r="A158" s="26">
        <v>156</v>
      </c>
      <c r="B158" s="43">
        <f t="shared" si="2"/>
        <v>2.722713633111154</v>
      </c>
      <c r="C158" s="43">
        <f>Input!$I$4+Input!$I$8*SIN(B158)/VLOOKUP(ROUND(ABS(Input!$I$3),0),LAT!$A$4:$E$94,5,TRUE)</f>
        <v>-96.71304796175417</v>
      </c>
      <c r="D158" s="43">
        <f>Input!$I$3+Input!$I$8*COS(B158)/VLOOKUP(ROUND(ABS(Input!$I$3),0),LAT!$A$4:$E$94,4,TRUE)</f>
        <v>32.91192333742521</v>
      </c>
    </row>
    <row r="159" spans="1:4" ht="12.75">
      <c r="A159" s="26">
        <v>157</v>
      </c>
      <c r="B159" s="43">
        <f t="shared" si="2"/>
        <v>2.740166925631097</v>
      </c>
      <c r="C159" s="43">
        <f>Input!$I$4+Input!$I$8*SIN(B159)/VLOOKUP(ROUND(ABS(Input!$I$3),0),LAT!$A$4:$E$94,5,TRUE)</f>
        <v>-96.71442598461446</v>
      </c>
      <c r="D159" s="43">
        <f>Input!$I$3+Input!$I$8*COS(B159)/VLOOKUP(ROUND(ABS(Input!$I$3),0),LAT!$A$4:$E$94,4,TRUE)</f>
        <v>32.91141844133716</v>
      </c>
    </row>
    <row r="160" spans="1:4" ht="12.75">
      <c r="A160" s="26">
        <v>158</v>
      </c>
      <c r="B160" s="43">
        <f t="shared" si="2"/>
        <v>2.7576202181510405</v>
      </c>
      <c r="C160" s="43">
        <f>Input!$I$4+Input!$I$8*SIN(B160)/VLOOKUP(ROUND(ABS(Input!$I$3),0),LAT!$A$4:$E$94,5,TRUE)</f>
        <v>-96.7158142547524</v>
      </c>
      <c r="D160" s="43">
        <f>Input!$I$3+Input!$I$8*COS(B160)/VLOOKUP(ROUND(ABS(Input!$I$3),0),LAT!$A$4:$E$94,4,TRUE)</f>
        <v>32.91093388755882</v>
      </c>
    </row>
    <row r="161" spans="1:4" ht="12.75">
      <c r="A161" s="26">
        <v>159</v>
      </c>
      <c r="B161" s="43">
        <f t="shared" si="2"/>
        <v>2.775073510670984</v>
      </c>
      <c r="C161" s="43">
        <f>Input!$I$4+Input!$I$8*SIN(B161)/VLOOKUP(ROUND(ABS(Input!$I$3),0),LAT!$A$4:$E$94,5,TRUE)</f>
        <v>-96.71721234928744</v>
      </c>
      <c r="D161" s="43">
        <f>Input!$I$3+Input!$I$8*COS(B161)/VLOOKUP(ROUND(ABS(Input!$I$3),0),LAT!$A$4:$E$94,4,TRUE)</f>
        <v>32.910469823689944</v>
      </c>
    </row>
    <row r="162" spans="1:4" ht="12.75">
      <c r="A162" s="26">
        <v>160</v>
      </c>
      <c r="B162" s="43">
        <f t="shared" si="2"/>
        <v>2.792526803190927</v>
      </c>
      <c r="C162" s="43">
        <f>Input!$I$4+Input!$I$8*SIN(B162)/VLOOKUP(ROUND(ABS(Input!$I$3),0),LAT!$A$4:$E$94,5,TRUE)</f>
        <v>-96.71861984234644</v>
      </c>
      <c r="D162" s="43">
        <f>Input!$I$3+Input!$I$8*COS(B162)/VLOOKUP(ROUND(ABS(Input!$I$3),0),LAT!$A$4:$E$94,4,TRUE)</f>
        <v>32.91002639108889</v>
      </c>
    </row>
    <row r="163" spans="1:4" ht="12.75">
      <c r="A163" s="26">
        <v>161</v>
      </c>
      <c r="B163" s="43">
        <f t="shared" si="2"/>
        <v>2.8099800957108703</v>
      </c>
      <c r="C163" s="43">
        <f>Input!$I$4+Input!$I$8*SIN(B163)/VLOOKUP(ROUND(ABS(Input!$I$3),0),LAT!$A$4:$E$94,5,TRUE)</f>
        <v>-96.72003630519339</v>
      </c>
      <c r="D163" s="43">
        <f>Input!$I$3+Input!$I$8*COS(B163)/VLOOKUP(ROUND(ABS(Input!$I$3),0),LAT!$A$4:$E$94,4,TRUE)</f>
        <v>32.90960372482952</v>
      </c>
    </row>
    <row r="164" spans="1:4" ht="12.75">
      <c r="A164" s="26">
        <v>162</v>
      </c>
      <c r="B164" s="43">
        <f t="shared" si="2"/>
        <v>2.827433388230814</v>
      </c>
      <c r="C164" s="43">
        <f>Input!$I$4+Input!$I$8*SIN(B164)/VLOOKUP(ROUND(ABS(Input!$I$3),0),LAT!$A$4:$E$94,5,TRUE)</f>
        <v>-96.72146130635998</v>
      </c>
      <c r="D164" s="43">
        <f>Input!$I$3+Input!$I$8*COS(B164)/VLOOKUP(ROUND(ABS(Input!$I$3),0),LAT!$A$4:$E$94,4,TRUE)</f>
        <v>32.90920195366007</v>
      </c>
    </row>
    <row r="165" spans="1:4" ht="12.75">
      <c r="A165" s="26">
        <v>163</v>
      </c>
      <c r="B165" s="43">
        <f t="shared" si="2"/>
        <v>2.844886680750757</v>
      </c>
      <c r="C165" s="43">
        <f>Input!$I$4+Input!$I$8*SIN(B165)/VLOOKUP(ROUND(ABS(Input!$I$3),0),LAT!$A$4:$E$94,5,TRUE)</f>
        <v>-96.72289441177706</v>
      </c>
      <c r="D165" s="43">
        <f>Input!$I$3+Input!$I$8*COS(B165)/VLOOKUP(ROUND(ABS(Input!$I$3),0),LAT!$A$4:$E$94,4,TRUE)</f>
        <v>32.908821199963946</v>
      </c>
    </row>
    <row r="166" spans="1:4" ht="12.75">
      <c r="A166" s="26">
        <v>164</v>
      </c>
      <c r="B166" s="43">
        <f t="shared" si="2"/>
        <v>2.8623399732707</v>
      </c>
      <c r="C166" s="43">
        <f>Input!$I$4+Input!$I$8*SIN(B166)/VLOOKUP(ROUND(ABS(Input!$I$3),0),LAT!$A$4:$E$94,5,TRUE)</f>
        <v>-96.72433518490682</v>
      </c>
      <c r="D166" s="43">
        <f>Input!$I$3+Input!$I$8*COS(B166)/VLOOKUP(ROUND(ABS(Input!$I$3),0),LAT!$A$4:$E$94,4,TRUE)</f>
        <v>32.9084615797224</v>
      </c>
    </row>
    <row r="167" spans="1:4" ht="12.75">
      <c r="A167" s="26">
        <v>165</v>
      </c>
      <c r="B167" s="43">
        <f t="shared" si="2"/>
        <v>2.8797932657906435</v>
      </c>
      <c r="C167" s="43">
        <f>Input!$I$4+Input!$I$8*SIN(B167)/VLOOKUP(ROUND(ABS(Input!$I$3),0),LAT!$A$4:$E$94,5,TRUE)</f>
        <v>-96.72578318687582</v>
      </c>
      <c r="D167" s="43">
        <f>Input!$I$3+Input!$I$8*COS(B167)/VLOOKUP(ROUND(ABS(Input!$I$3),0),LAT!$A$4:$E$94,4,TRUE)</f>
        <v>32.90812320247923</v>
      </c>
    </row>
    <row r="168" spans="1:4" ht="12.75">
      <c r="A168" s="26">
        <v>166</v>
      </c>
      <c r="B168" s="43">
        <f t="shared" si="2"/>
        <v>2.897246558310587</v>
      </c>
      <c r="C168" s="43">
        <f>Input!$I$4+Input!$I$8*SIN(B168)/VLOOKUP(ROUND(ABS(Input!$I$3),0),LAT!$A$4:$E$94,5,TRUE)</f>
        <v>-96.72723797660862</v>
      </c>
      <c r="D168" s="43">
        <f>Input!$I$3+Input!$I$8*COS(B168)/VLOOKUP(ROUND(ABS(Input!$I$3),0),LAT!$A$4:$E$94,4,TRUE)</f>
        <v>32.90780617130744</v>
      </c>
    </row>
    <row r="169" spans="1:4" ht="12.75">
      <c r="A169" s="26">
        <v>167</v>
      </c>
      <c r="B169" s="43">
        <f t="shared" si="2"/>
        <v>2.9146998508305306</v>
      </c>
      <c r="C169" s="43">
        <f>Input!$I$4+Input!$I$8*SIN(B169)/VLOOKUP(ROUND(ABS(Input!$I$3),0),LAT!$A$4:$E$94,5,TRUE)</f>
        <v>-96.7286991109622</v>
      </c>
      <c r="D169" s="43">
        <f>Input!$I$3+Input!$I$8*COS(B169)/VLOOKUP(ROUND(ABS(Input!$I$3),0),LAT!$A$4:$E$94,4,TRUE)</f>
        <v>32.907510582777796</v>
      </c>
    </row>
    <row r="170" spans="1:4" ht="12.75">
      <c r="A170" s="26">
        <v>168</v>
      </c>
      <c r="B170" s="43">
        <f t="shared" si="2"/>
        <v>2.9321531433504737</v>
      </c>
      <c r="C170" s="43">
        <f>Input!$I$4+Input!$I$8*SIN(B170)/VLOOKUP(ROUND(ABS(Input!$I$3),0),LAT!$A$4:$E$94,5,TRUE)</f>
        <v>-96.73016614486085</v>
      </c>
      <c r="D170" s="43">
        <f>Input!$I$3+Input!$I$8*COS(B170)/VLOOKUP(ROUND(ABS(Input!$I$3),0),LAT!$A$4:$E$94,4,TRUE)</f>
        <v>32.90723652692942</v>
      </c>
    </row>
    <row r="171" spans="1:4" ht="12.75">
      <c r="A171" s="26">
        <v>169</v>
      </c>
      <c r="B171" s="43">
        <f t="shared" si="2"/>
        <v>2.949606435870417</v>
      </c>
      <c r="C171" s="43">
        <f>Input!$I$4+Input!$I$8*SIN(B171)/VLOOKUP(ROUND(ABS(Input!$I$3),0),LAT!$A$4:$E$94,5,TRUE)</f>
        <v>-96.73163863143185</v>
      </c>
      <c r="D171" s="43">
        <f>Input!$I$3+Input!$I$8*COS(B171)/VLOOKUP(ROUND(ABS(Input!$I$3),0),LAT!$A$4:$E$94,4,TRUE)</f>
        <v>32.90698408724237</v>
      </c>
    </row>
    <row r="172" spans="1:4" ht="12.75">
      <c r="A172" s="26">
        <v>170</v>
      </c>
      <c r="B172" s="43">
        <f t="shared" si="2"/>
        <v>2.9670597283903604</v>
      </c>
      <c r="C172" s="43">
        <f>Input!$I$4+Input!$I$8*SIN(B172)/VLOOKUP(ROUND(ABS(Input!$I$3),0),LAT!$A$4:$E$94,5,TRUE)</f>
        <v>-96.73311612214152</v>
      </c>
      <c r="D172" s="43">
        <f>Input!$I$3+Input!$I$8*COS(B172)/VLOOKUP(ROUND(ABS(Input!$I$3),0),LAT!$A$4:$E$94,4,TRUE)</f>
        <v>32.906753340612234</v>
      </c>
    </row>
    <row r="173" spans="1:4" ht="12.75">
      <c r="A173" s="26">
        <v>171</v>
      </c>
      <c r="B173" s="43">
        <f t="shared" si="2"/>
        <v>2.9845130209103035</v>
      </c>
      <c r="C173" s="43">
        <f>Input!$I$4+Input!$I$8*SIN(B173)/VLOOKUP(ROUND(ABS(Input!$I$3),0),LAT!$A$4:$E$94,5,TRUE)</f>
        <v>-96.7345981669319</v>
      </c>
      <c r="D173" s="43">
        <f>Input!$I$3+Input!$I$8*COS(B173)/VLOOKUP(ROUND(ABS(Input!$I$3),0),LAT!$A$4:$E$94,4,TRUE)</f>
        <v>32.90654435732667</v>
      </c>
    </row>
    <row r="174" spans="1:4" ht="12.75">
      <c r="A174" s="26">
        <v>172</v>
      </c>
      <c r="B174" s="43">
        <f t="shared" si="2"/>
        <v>3.0019663134302466</v>
      </c>
      <c r="C174" s="43">
        <f>Input!$I$4+Input!$I$8*SIN(B174)/VLOOKUP(ROUND(ABS(Input!$I$3),0),LAT!$A$4:$E$94,5,TRUE)</f>
        <v>-96.73608431435777</v>
      </c>
      <c r="D174" s="43">
        <f>Input!$I$3+Input!$I$8*COS(B174)/VLOOKUP(ROUND(ABS(Input!$I$3),0),LAT!$A$4:$E$94,4,TRUE)</f>
        <v>32.90635720104401</v>
      </c>
    </row>
    <row r="175" spans="1:4" ht="12.75">
      <c r="A175" s="26">
        <v>173</v>
      </c>
      <c r="B175" s="43">
        <f t="shared" si="2"/>
        <v>3.01941960595019</v>
      </c>
      <c r="C175" s="43">
        <f>Input!$I$4+Input!$I$8*SIN(B175)/VLOOKUP(ROUND(ABS(Input!$I$3),0),LAT!$A$4:$E$94,5,TRUE)</f>
        <v>-96.73757411172421</v>
      </c>
      <c r="D175" s="43">
        <f>Input!$I$3+Input!$I$8*COS(B175)/VLOOKUP(ROUND(ABS(Input!$I$3),0),LAT!$A$4:$E$94,4,TRUE)</f>
        <v>32.906191928773865</v>
      </c>
    </row>
    <row r="176" spans="1:4" ht="12.75">
      <c r="A176" s="26">
        <v>174</v>
      </c>
      <c r="B176" s="43">
        <f t="shared" si="2"/>
        <v>3.036872898470133</v>
      </c>
      <c r="C176" s="43">
        <f>Input!$I$4+Input!$I$8*SIN(B176)/VLOOKUP(ROUND(ABS(Input!$I$3),0),LAT!$A$4:$E$94,5,TRUE)</f>
        <v>-96.73906710522454</v>
      </c>
      <c r="D176" s="43">
        <f>Input!$I$3+Input!$I$8*COS(B176)/VLOOKUP(ROUND(ABS(Input!$I$3),0),LAT!$A$4:$E$94,4,TRUE)</f>
        <v>32.906048590859776</v>
      </c>
    </row>
    <row r="177" spans="1:4" ht="12.75">
      <c r="A177" s="26">
        <v>175</v>
      </c>
      <c r="B177" s="43">
        <f t="shared" si="2"/>
        <v>3.0543261909900763</v>
      </c>
      <c r="C177" s="43">
        <f>Input!$I$4+Input!$I$8*SIN(B177)/VLOOKUP(ROUND(ABS(Input!$I$3),0),LAT!$A$4:$E$94,5,TRUE)</f>
        <v>-96.74056284007847</v>
      </c>
      <c r="D177" s="43">
        <f>Input!$I$3+Input!$I$8*COS(B177)/VLOOKUP(ROUND(ABS(Input!$I$3),0),LAT!$A$4:$E$94,4,TRUE)</f>
        <v>32.905927230963854</v>
      </c>
    </row>
    <row r="178" spans="1:4" ht="12.75">
      <c r="A178" s="26">
        <v>176</v>
      </c>
      <c r="B178" s="43">
        <f t="shared" si="2"/>
        <v>3.07177948351002</v>
      </c>
      <c r="C178" s="43">
        <f>Input!$I$4+Input!$I$8*SIN(B178)/VLOOKUP(ROUND(ABS(Input!$I$3),0),LAT!$A$4:$E$94,5,TRUE)</f>
        <v>-96.74206086067066</v>
      </c>
      <c r="D178" s="43">
        <f>Input!$I$3+Input!$I$8*COS(B178)/VLOOKUP(ROUND(ABS(Input!$I$3),0),LAT!$A$4:$E$94,4,TRUE)</f>
        <v>32.90582788605351</v>
      </c>
    </row>
    <row r="179" spans="1:4" ht="12.75">
      <c r="A179" s="26">
        <v>177</v>
      </c>
      <c r="B179" s="43">
        <f t="shared" si="2"/>
        <v>3.0892327760299634</v>
      </c>
      <c r="C179" s="43">
        <f>Input!$I$4+Input!$I$8*SIN(B179)/VLOOKUP(ROUND(ABS(Input!$I$3),0),LAT!$A$4:$E$94,5,TRUE)</f>
        <v>-96.74356071068955</v>
      </c>
      <c r="D179" s="43">
        <f>Input!$I$3+Input!$I$8*COS(B179)/VLOOKUP(ROUND(ABS(Input!$I$3),0),LAT!$A$4:$E$94,4,TRUE)</f>
        <v>32.90575058639015</v>
      </c>
    </row>
    <row r="180" spans="1:4" ht="12.75">
      <c r="A180" s="26">
        <v>178</v>
      </c>
      <c r="B180" s="43">
        <f t="shared" si="2"/>
        <v>3.106686068549907</v>
      </c>
      <c r="C180" s="43">
        <f>Input!$I$4+Input!$I$8*SIN(B180)/VLOOKUP(ROUND(ABS(Input!$I$3),0),LAT!$A$4:$E$94,5,TRUE)</f>
        <v>-96.74506193326627</v>
      </c>
      <c r="D180" s="43">
        <f>Input!$I$3+Input!$I$8*COS(B180)/VLOOKUP(ROUND(ABS(Input!$I$3),0),LAT!$A$4:$E$94,4,TRUE)</f>
        <v>32.90569535552001</v>
      </c>
    </row>
    <row r="181" spans="1:4" ht="12.75">
      <c r="A181" s="26">
        <v>179</v>
      </c>
      <c r="B181" s="43">
        <f t="shared" si="2"/>
        <v>3.12413936106985</v>
      </c>
      <c r="C181" s="43">
        <f>Input!$I$4+Input!$I$8*SIN(B181)/VLOOKUP(ROUND(ABS(Input!$I$3),0),LAT!$A$4:$E$94,5,TRUE)</f>
        <v>-96.7465640711139</v>
      </c>
      <c r="D181" s="43">
        <f>Input!$I$3+Input!$I$8*COS(B181)/VLOOKUP(ROUND(ABS(Input!$I$3),0),LAT!$A$4:$E$94,4,TRUE)</f>
        <v>32.90566221026695</v>
      </c>
    </row>
    <row r="182" spans="1:4" ht="12.75">
      <c r="A182" s="26">
        <v>180</v>
      </c>
      <c r="B182" s="43">
        <f t="shared" si="2"/>
        <v>3.141592653589793</v>
      </c>
      <c r="C182" s="43">
        <f>Input!$I$4+Input!$I$8*SIN(B182)/VLOOKUP(ROUND(ABS(Input!$I$3),0),LAT!$A$4:$E$94,5,TRUE)</f>
        <v>-96.74806666666667</v>
      </c>
      <c r="D182" s="43">
        <f>Input!$I$3+Input!$I$8*COS(B182)/VLOOKUP(ROUND(ABS(Input!$I$3),0),LAT!$A$4:$E$94,4,TRUE)</f>
        <v>32.90565116072733</v>
      </c>
    </row>
    <row r="183" spans="1:4" ht="12.75">
      <c r="A183" s="26">
        <v>181</v>
      </c>
      <c r="B183" s="43">
        <f t="shared" si="2"/>
        <v>3.159045946109736</v>
      </c>
      <c r="C183" s="43">
        <f>Input!$I$4+Input!$I$8*SIN(B183)/VLOOKUP(ROUND(ABS(Input!$I$3),0),LAT!$A$4:$E$94,5,TRUE)</f>
        <v>-96.74956926221945</v>
      </c>
      <c r="D183" s="43">
        <f>Input!$I$3+Input!$I$8*COS(B183)/VLOOKUP(ROUND(ABS(Input!$I$3),0),LAT!$A$4:$E$94,4,TRUE)</f>
        <v>32.90566221026695</v>
      </c>
    </row>
    <row r="184" spans="1:4" ht="12.75">
      <c r="A184" s="26">
        <v>182</v>
      </c>
      <c r="B184" s="43">
        <f t="shared" si="2"/>
        <v>3.1764992386296798</v>
      </c>
      <c r="C184" s="43">
        <f>Input!$I$4+Input!$I$8*SIN(B184)/VLOOKUP(ROUND(ABS(Input!$I$3),0),LAT!$A$4:$E$94,5,TRUE)</f>
        <v>-96.75107140006708</v>
      </c>
      <c r="D184" s="43">
        <f>Input!$I$3+Input!$I$8*COS(B184)/VLOOKUP(ROUND(ABS(Input!$I$3),0),LAT!$A$4:$E$94,4,TRUE)</f>
        <v>32.90569535552001</v>
      </c>
    </row>
    <row r="185" spans="1:4" ht="12.75">
      <c r="A185" s="26">
        <v>183</v>
      </c>
      <c r="B185" s="43">
        <f t="shared" si="2"/>
        <v>3.193952531149623</v>
      </c>
      <c r="C185" s="43">
        <f>Input!$I$4+Input!$I$8*SIN(B185)/VLOOKUP(ROUND(ABS(Input!$I$3),0),LAT!$A$4:$E$94,5,TRUE)</f>
        <v>-96.7525726226438</v>
      </c>
      <c r="D185" s="43">
        <f>Input!$I$3+Input!$I$8*COS(B185)/VLOOKUP(ROUND(ABS(Input!$I$3),0),LAT!$A$4:$E$94,4,TRUE)</f>
        <v>32.90575058639015</v>
      </c>
    </row>
    <row r="186" spans="1:4" ht="12.75">
      <c r="A186" s="26">
        <v>184</v>
      </c>
      <c r="B186" s="43">
        <f t="shared" si="2"/>
        <v>3.211405823669566</v>
      </c>
      <c r="C186" s="43">
        <f>Input!$I$4+Input!$I$8*SIN(B186)/VLOOKUP(ROUND(ABS(Input!$I$3),0),LAT!$A$4:$E$94,5,TRUE)</f>
        <v>-96.75407247266268</v>
      </c>
      <c r="D186" s="43">
        <f>Input!$I$3+Input!$I$8*COS(B186)/VLOOKUP(ROUND(ABS(Input!$I$3),0),LAT!$A$4:$E$94,4,TRUE)</f>
        <v>32.90582788605351</v>
      </c>
    </row>
    <row r="187" spans="1:4" ht="12.75">
      <c r="A187" s="26">
        <v>185</v>
      </c>
      <c r="B187" s="43">
        <f t="shared" si="2"/>
        <v>3.2288591161895095</v>
      </c>
      <c r="C187" s="43">
        <f>Input!$I$4+Input!$I$8*SIN(B187)/VLOOKUP(ROUND(ABS(Input!$I$3),0),LAT!$A$4:$E$94,5,TRUE)</f>
        <v>-96.75557049325488</v>
      </c>
      <c r="D187" s="43">
        <f>Input!$I$3+Input!$I$8*COS(B187)/VLOOKUP(ROUND(ABS(Input!$I$3),0),LAT!$A$4:$E$94,4,TRUE)</f>
        <v>32.905927230963854</v>
      </c>
    </row>
    <row r="188" spans="1:4" ht="12.75">
      <c r="A188" s="26">
        <v>186</v>
      </c>
      <c r="B188" s="43">
        <f t="shared" si="2"/>
        <v>3.2463124087094526</v>
      </c>
      <c r="C188" s="43">
        <f>Input!$I$4+Input!$I$8*SIN(B188)/VLOOKUP(ROUND(ABS(Input!$I$3),0),LAT!$A$4:$E$94,5,TRUE)</f>
        <v>-96.75706622810881</v>
      </c>
      <c r="D188" s="43">
        <f>Input!$I$3+Input!$I$8*COS(B188)/VLOOKUP(ROUND(ABS(Input!$I$3),0),LAT!$A$4:$E$94,4,TRUE)</f>
        <v>32.906048590859776</v>
      </c>
    </row>
    <row r="189" spans="1:4" ht="12.75">
      <c r="A189" s="26">
        <v>187</v>
      </c>
      <c r="B189" s="43">
        <f t="shared" si="2"/>
        <v>3.2637657012293966</v>
      </c>
      <c r="C189" s="43">
        <f>Input!$I$4+Input!$I$8*SIN(B189)/VLOOKUP(ROUND(ABS(Input!$I$3),0),LAT!$A$4:$E$94,5,TRUE)</f>
        <v>-96.75855922160913</v>
      </c>
      <c r="D189" s="43">
        <f>Input!$I$3+Input!$I$8*COS(B189)/VLOOKUP(ROUND(ABS(Input!$I$3),0),LAT!$A$4:$E$94,4,TRUE)</f>
        <v>32.906191928773865</v>
      </c>
    </row>
    <row r="190" spans="1:4" ht="12.75">
      <c r="A190" s="26">
        <v>188</v>
      </c>
      <c r="B190" s="43">
        <f t="shared" si="2"/>
        <v>3.2812189937493397</v>
      </c>
      <c r="C190" s="43">
        <f>Input!$I$4+Input!$I$8*SIN(B190)/VLOOKUP(ROUND(ABS(Input!$I$3),0),LAT!$A$4:$E$94,5,TRUE)</f>
        <v>-96.76004901897558</v>
      </c>
      <c r="D190" s="43">
        <f>Input!$I$3+Input!$I$8*COS(B190)/VLOOKUP(ROUND(ABS(Input!$I$3),0),LAT!$A$4:$E$94,4,TRUE)</f>
        <v>32.90635720104401</v>
      </c>
    </row>
    <row r="191" spans="1:4" ht="12.75">
      <c r="A191" s="26">
        <v>189</v>
      </c>
      <c r="B191" s="43">
        <f t="shared" si="2"/>
        <v>3.2986722862692828</v>
      </c>
      <c r="C191" s="43">
        <f>Input!$I$4+Input!$I$8*SIN(B191)/VLOOKUP(ROUND(ABS(Input!$I$3),0),LAT!$A$4:$E$94,5,TRUE)</f>
        <v>-96.76153516640144</v>
      </c>
      <c r="D191" s="43">
        <f>Input!$I$3+Input!$I$8*COS(B191)/VLOOKUP(ROUND(ABS(Input!$I$3),0),LAT!$A$4:$E$94,4,TRUE)</f>
        <v>32.90654435732667</v>
      </c>
    </row>
    <row r="192" spans="1:4" ht="12.75">
      <c r="A192" s="26">
        <v>190</v>
      </c>
      <c r="B192" s="43">
        <f t="shared" si="2"/>
        <v>3.3161255787892263</v>
      </c>
      <c r="C192" s="43">
        <f>Input!$I$4+Input!$I$8*SIN(B192)/VLOOKUP(ROUND(ABS(Input!$I$3),0),LAT!$A$4:$E$94,5,TRUE)</f>
        <v>-96.76301721119182</v>
      </c>
      <c r="D192" s="43">
        <f>Input!$I$3+Input!$I$8*COS(B192)/VLOOKUP(ROUND(ABS(Input!$I$3),0),LAT!$A$4:$E$94,4,TRUE)</f>
        <v>32.906753340612234</v>
      </c>
    </row>
    <row r="193" spans="1:4" ht="12.75">
      <c r="A193" s="26">
        <v>191</v>
      </c>
      <c r="B193" s="43">
        <f t="shared" si="2"/>
        <v>3.3335788713091694</v>
      </c>
      <c r="C193" s="43">
        <f>Input!$I$4+Input!$I$8*SIN(B193)/VLOOKUP(ROUND(ABS(Input!$I$3),0),LAT!$A$4:$E$94,5,TRUE)</f>
        <v>-96.7644947019015</v>
      </c>
      <c r="D193" s="43">
        <f>Input!$I$3+Input!$I$8*COS(B193)/VLOOKUP(ROUND(ABS(Input!$I$3),0),LAT!$A$4:$E$94,4,TRUE)</f>
        <v>32.90698408724237</v>
      </c>
    </row>
    <row r="194" spans="1:4" ht="12.75">
      <c r="A194" s="26">
        <v>192</v>
      </c>
      <c r="B194" s="43">
        <f aca="true" t="shared" si="3" ref="B194:B257">PI()*(A194)/180</f>
        <v>3.3510321638291125</v>
      </c>
      <c r="C194" s="43">
        <f>Input!$I$4+Input!$I$8*SIN(B194)/VLOOKUP(ROUND(ABS(Input!$I$3),0),LAT!$A$4:$E$94,5,TRUE)</f>
        <v>-96.7659671884725</v>
      </c>
      <c r="D194" s="43">
        <f>Input!$I$3+Input!$I$8*COS(B194)/VLOOKUP(ROUND(ABS(Input!$I$3),0),LAT!$A$4:$E$94,4,TRUE)</f>
        <v>32.90723652692942</v>
      </c>
    </row>
    <row r="195" spans="1:4" ht="12.75">
      <c r="A195" s="26">
        <v>193</v>
      </c>
      <c r="B195" s="43">
        <f t="shared" si="3"/>
        <v>3.368485456349056</v>
      </c>
      <c r="C195" s="43">
        <f>Input!$I$4+Input!$I$8*SIN(B195)/VLOOKUP(ROUND(ABS(Input!$I$3),0),LAT!$A$4:$E$94,5,TRUE)</f>
        <v>-96.76743422237115</v>
      </c>
      <c r="D195" s="43">
        <f>Input!$I$3+Input!$I$8*COS(B195)/VLOOKUP(ROUND(ABS(Input!$I$3),0),LAT!$A$4:$E$94,4,TRUE)</f>
        <v>32.907510582777796</v>
      </c>
    </row>
    <row r="196" spans="1:4" ht="12.75">
      <c r="A196" s="26">
        <v>194</v>
      </c>
      <c r="B196" s="43">
        <f t="shared" si="3"/>
        <v>3.385938748868999</v>
      </c>
      <c r="C196" s="43">
        <f>Input!$I$4+Input!$I$8*SIN(B196)/VLOOKUP(ROUND(ABS(Input!$I$3),0),LAT!$A$4:$E$94,5,TRUE)</f>
        <v>-96.76889535672473</v>
      </c>
      <c r="D196" s="43">
        <f>Input!$I$3+Input!$I$8*COS(B196)/VLOOKUP(ROUND(ABS(Input!$I$3),0),LAT!$A$4:$E$94,4,TRUE)</f>
        <v>32.90780617130744</v>
      </c>
    </row>
    <row r="197" spans="1:4" ht="12.75">
      <c r="A197" s="26">
        <v>195</v>
      </c>
      <c r="B197" s="43">
        <f t="shared" si="3"/>
        <v>3.4033920413889422</v>
      </c>
      <c r="C197" s="43">
        <f>Input!$I$4+Input!$I$8*SIN(B197)/VLOOKUP(ROUND(ABS(Input!$I$3),0),LAT!$A$4:$E$94,5,TRUE)</f>
        <v>-96.77035014645753</v>
      </c>
      <c r="D197" s="43">
        <f>Input!$I$3+Input!$I$8*COS(B197)/VLOOKUP(ROUND(ABS(Input!$I$3),0),LAT!$A$4:$E$94,4,TRUE)</f>
        <v>32.90812320247923</v>
      </c>
    </row>
    <row r="198" spans="1:4" ht="12.75">
      <c r="A198" s="26">
        <v>196</v>
      </c>
      <c r="B198" s="43">
        <f t="shared" si="3"/>
        <v>3.420845333908886</v>
      </c>
      <c r="C198" s="43">
        <f>Input!$I$4+Input!$I$8*SIN(B198)/VLOOKUP(ROUND(ABS(Input!$I$3),0),LAT!$A$4:$E$94,5,TRUE)</f>
        <v>-96.77179814842653</v>
      </c>
      <c r="D198" s="43">
        <f>Input!$I$3+Input!$I$8*COS(B198)/VLOOKUP(ROUND(ABS(Input!$I$3),0),LAT!$A$4:$E$94,4,TRUE)</f>
        <v>32.9084615797224</v>
      </c>
    </row>
    <row r="199" spans="1:4" ht="12.75">
      <c r="A199" s="26">
        <v>197</v>
      </c>
      <c r="B199" s="43">
        <f t="shared" si="3"/>
        <v>3.438298626428829</v>
      </c>
      <c r="C199" s="43">
        <f>Input!$I$4+Input!$I$8*SIN(B199)/VLOOKUP(ROUND(ABS(Input!$I$3),0),LAT!$A$4:$E$94,5,TRUE)</f>
        <v>-96.77323892155628</v>
      </c>
      <c r="D199" s="43">
        <f>Input!$I$3+Input!$I$8*COS(B199)/VLOOKUP(ROUND(ABS(Input!$I$3),0),LAT!$A$4:$E$94,4,TRUE)</f>
        <v>32.908821199963946</v>
      </c>
    </row>
    <row r="200" spans="1:4" ht="12.75">
      <c r="A200" s="26">
        <v>198</v>
      </c>
      <c r="B200" s="43">
        <f t="shared" si="3"/>
        <v>3.455751918948773</v>
      </c>
      <c r="C200" s="43">
        <f>Input!$I$4+Input!$I$8*SIN(B200)/VLOOKUP(ROUND(ABS(Input!$I$3),0),LAT!$A$4:$E$94,5,TRUE)</f>
        <v>-96.77467202697336</v>
      </c>
      <c r="D200" s="43">
        <f>Input!$I$3+Input!$I$8*COS(B200)/VLOOKUP(ROUND(ABS(Input!$I$3),0),LAT!$A$4:$E$94,4,TRUE)</f>
        <v>32.90920195366007</v>
      </c>
    </row>
    <row r="201" spans="1:4" ht="12.75">
      <c r="A201" s="26">
        <v>199</v>
      </c>
      <c r="B201" s="43">
        <f t="shared" si="3"/>
        <v>3.473205211468716</v>
      </c>
      <c r="C201" s="43">
        <f>Input!$I$4+Input!$I$8*SIN(B201)/VLOOKUP(ROUND(ABS(Input!$I$3),0),LAT!$A$4:$E$94,5,TRUE)</f>
        <v>-96.77609702813996</v>
      </c>
      <c r="D201" s="43">
        <f>Input!$I$3+Input!$I$8*COS(B201)/VLOOKUP(ROUND(ABS(Input!$I$3),0),LAT!$A$4:$E$94,4,TRUE)</f>
        <v>32.90960372482952</v>
      </c>
    </row>
    <row r="202" spans="1:4" ht="12.75">
      <c r="A202" s="26">
        <v>200</v>
      </c>
      <c r="B202" s="43">
        <f t="shared" si="3"/>
        <v>3.490658503988659</v>
      </c>
      <c r="C202" s="43">
        <f>Input!$I$4+Input!$I$8*SIN(B202)/VLOOKUP(ROUND(ABS(Input!$I$3),0),LAT!$A$4:$E$94,5,TRUE)</f>
        <v>-96.7775134909869</v>
      </c>
      <c r="D202" s="43">
        <f>Input!$I$3+Input!$I$8*COS(B202)/VLOOKUP(ROUND(ABS(Input!$I$3),0),LAT!$A$4:$E$94,4,TRUE)</f>
        <v>32.91002639108889</v>
      </c>
    </row>
    <row r="203" spans="1:4" ht="12.75">
      <c r="A203" s="26">
        <v>201</v>
      </c>
      <c r="B203" s="43">
        <f t="shared" si="3"/>
        <v>3.5081117965086026</v>
      </c>
      <c r="C203" s="43">
        <f>Input!$I$4+Input!$I$8*SIN(B203)/VLOOKUP(ROUND(ABS(Input!$I$3),0),LAT!$A$4:$E$94,5,TRUE)</f>
        <v>-96.77892098404591</v>
      </c>
      <c r="D203" s="43">
        <f>Input!$I$3+Input!$I$8*COS(B203)/VLOOKUP(ROUND(ABS(Input!$I$3),0),LAT!$A$4:$E$94,4,TRUE)</f>
        <v>32.910469823689944</v>
      </c>
    </row>
    <row r="204" spans="1:4" ht="12.75">
      <c r="A204" s="26">
        <v>202</v>
      </c>
      <c r="B204" s="43">
        <f t="shared" si="3"/>
        <v>3.5255650890285457</v>
      </c>
      <c r="C204" s="43">
        <f>Input!$I$4+Input!$I$8*SIN(B204)/VLOOKUP(ROUND(ABS(Input!$I$3),0),LAT!$A$4:$E$94,5,TRUE)</f>
        <v>-96.78031907858094</v>
      </c>
      <c r="D204" s="43">
        <f>Input!$I$3+Input!$I$8*COS(B204)/VLOOKUP(ROUND(ABS(Input!$I$3),0),LAT!$A$4:$E$94,4,TRUE)</f>
        <v>32.91093388755882</v>
      </c>
    </row>
    <row r="205" spans="1:4" ht="12.75">
      <c r="A205" s="26">
        <v>203</v>
      </c>
      <c r="B205" s="43">
        <f t="shared" si="3"/>
        <v>3.543018381548489</v>
      </c>
      <c r="C205" s="43">
        <f>Input!$I$4+Input!$I$8*SIN(B205)/VLOOKUP(ROUND(ABS(Input!$I$3),0),LAT!$A$4:$E$94,5,TRUE)</f>
        <v>-96.78170734871888</v>
      </c>
      <c r="D205" s="43">
        <f>Input!$I$3+Input!$I$8*COS(B205)/VLOOKUP(ROUND(ABS(Input!$I$3),0),LAT!$A$4:$E$94,4,TRUE)</f>
        <v>32.91141844133716</v>
      </c>
    </row>
    <row r="206" spans="1:4" ht="12.75">
      <c r="A206" s="26">
        <v>204</v>
      </c>
      <c r="B206" s="43">
        <f t="shared" si="3"/>
        <v>3.560471674068432</v>
      </c>
      <c r="C206" s="43">
        <f>Input!$I$4+Input!$I$8*SIN(B206)/VLOOKUP(ROUND(ABS(Input!$I$3),0),LAT!$A$4:$E$94,5,TRUE)</f>
        <v>-96.78308537157918</v>
      </c>
      <c r="D206" s="43">
        <f>Input!$I$3+Input!$I$8*COS(B206)/VLOOKUP(ROUND(ABS(Input!$I$3),0),LAT!$A$4:$E$94,4,TRUE)</f>
        <v>32.91192333742521</v>
      </c>
    </row>
    <row r="207" spans="1:4" ht="12.75">
      <c r="A207" s="26">
        <v>205</v>
      </c>
      <c r="B207" s="43">
        <f t="shared" si="3"/>
        <v>3.5779249665883754</v>
      </c>
      <c r="C207" s="43">
        <f>Input!$I$4+Input!$I$8*SIN(B207)/VLOOKUP(ROUND(ABS(Input!$I$3),0),LAT!$A$4:$E$94,5,TRUE)</f>
        <v>-96.78445272740272</v>
      </c>
      <c r="D207" s="43">
        <f>Input!$I$3+Input!$I$8*COS(B207)/VLOOKUP(ROUND(ABS(Input!$I$3),0),LAT!$A$4:$E$94,4,TRUE)</f>
        <v>32.912448422026706</v>
      </c>
    </row>
    <row r="208" spans="1:4" ht="12.75">
      <c r="A208" s="26">
        <v>206</v>
      </c>
      <c r="B208" s="43">
        <f t="shared" si="3"/>
        <v>3.5953782591083185</v>
      </c>
      <c r="C208" s="43">
        <f>Input!$I$4+Input!$I$8*SIN(B208)/VLOOKUP(ROUND(ABS(Input!$I$3),0),LAT!$A$4:$E$94,5,TRUE)</f>
        <v>-96.78580899967969</v>
      </c>
      <c r="D208" s="43">
        <f>Input!$I$3+Input!$I$8*COS(B208)/VLOOKUP(ROUND(ABS(Input!$I$3),0),LAT!$A$4:$E$94,4,TRUE)</f>
        <v>32.91299353519581</v>
      </c>
    </row>
    <row r="209" spans="1:4" ht="12.75">
      <c r="A209" s="26">
        <v>207</v>
      </c>
      <c r="B209" s="43">
        <f t="shared" si="3"/>
        <v>3.6128315516282616</v>
      </c>
      <c r="C209" s="43">
        <f>Input!$I$4+Input!$I$8*SIN(B209)/VLOOKUP(ROUND(ABS(Input!$I$3),0),LAT!$A$4:$E$94,5,TRUE)</f>
        <v>-96.7871537752764</v>
      </c>
      <c r="D209" s="43">
        <f>Input!$I$3+Input!$I$8*COS(B209)/VLOOKUP(ROUND(ABS(Input!$I$3),0),LAT!$A$4:$E$94,4,TRUE)</f>
        <v>32.91355851088576</v>
      </c>
    </row>
    <row r="210" spans="1:4" ht="12.75">
      <c r="A210" s="26">
        <v>208</v>
      </c>
      <c r="B210" s="43">
        <f t="shared" si="3"/>
        <v>3.6302848441482056</v>
      </c>
      <c r="C210" s="43">
        <f>Input!$I$4+Input!$I$8*SIN(B210)/VLOOKUP(ROUND(ABS(Input!$I$3),0),LAT!$A$4:$E$94,5,TRUE)</f>
        <v>-96.78848664456117</v>
      </c>
      <c r="D210" s="43">
        <f>Input!$I$3+Input!$I$8*COS(B210)/VLOOKUP(ROUND(ABS(Input!$I$3),0),LAT!$A$4:$E$94,4,TRUE)</f>
        <v>32.91414317699949</v>
      </c>
    </row>
    <row r="211" spans="1:4" ht="12.75">
      <c r="A211" s="26">
        <v>209</v>
      </c>
      <c r="B211" s="43">
        <f t="shared" si="3"/>
        <v>3.6477381366681487</v>
      </c>
      <c r="C211" s="43">
        <f>Input!$I$4+Input!$I$8*SIN(B211)/VLOOKUP(ROUND(ABS(Input!$I$3),0),LAT!$A$4:$E$94,5,TRUE)</f>
        <v>-96.78980720152914</v>
      </c>
      <c r="D211" s="43">
        <f>Input!$I$3+Input!$I$8*COS(B211)/VLOOKUP(ROUND(ABS(Input!$I$3),0),LAT!$A$4:$E$94,4,TRUE)</f>
        <v>32.91474735544203</v>
      </c>
    </row>
    <row r="212" spans="1:4" ht="12.75">
      <c r="A212" s="26">
        <v>210</v>
      </c>
      <c r="B212" s="43">
        <f t="shared" si="3"/>
        <v>3.6651914291880923</v>
      </c>
      <c r="C212" s="43">
        <f>Input!$I$4+Input!$I$8*SIN(B212)/VLOOKUP(ROUND(ABS(Input!$I$3),0),LAT!$A$4:$E$94,5,TRUE)</f>
        <v>-96.79111504392583</v>
      </c>
      <c r="D212" s="43">
        <f>Input!$I$3+Input!$I$8*COS(B212)/VLOOKUP(ROUND(ABS(Input!$I$3),0),LAT!$A$4:$E$94,4,TRUE)</f>
        <v>32.91537086217479</v>
      </c>
    </row>
    <row r="213" spans="1:4" ht="12.75">
      <c r="A213" s="26">
        <v>211</v>
      </c>
      <c r="B213" s="43">
        <f t="shared" si="3"/>
        <v>3.6826447217080354</v>
      </c>
      <c r="C213" s="43">
        <f>Input!$I$4+Input!$I$8*SIN(B213)/VLOOKUP(ROUND(ABS(Input!$I$3),0),LAT!$A$4:$E$94,5,TRUE)</f>
        <v>-96.79240977336978</v>
      </c>
      <c r="D213" s="43">
        <f>Input!$I$3+Input!$I$8*COS(B213)/VLOOKUP(ROUND(ABS(Input!$I$3),0),LAT!$A$4:$E$94,4,TRUE)</f>
        <v>32.91601350727157</v>
      </c>
    </row>
    <row r="214" spans="1:4" ht="12.75">
      <c r="A214" s="26">
        <v>212</v>
      </c>
      <c r="B214" s="43">
        <f t="shared" si="3"/>
        <v>3.7000980142279785</v>
      </c>
      <c r="C214" s="43">
        <f>Input!$I$4+Input!$I$8*SIN(B214)/VLOOKUP(ROUND(ABS(Input!$I$3),0),LAT!$A$4:$E$94,5,TRUE)</f>
        <v>-96.79369099547388</v>
      </c>
      <c r="D214" s="43">
        <f>Input!$I$3+Input!$I$8*COS(B214)/VLOOKUP(ROUND(ABS(Input!$I$3),0),LAT!$A$4:$E$94,4,TRUE)</f>
        <v>32.916675094976455</v>
      </c>
    </row>
    <row r="215" spans="1:4" ht="12.75">
      <c r="A215" s="26">
        <v>213</v>
      </c>
      <c r="B215" s="43">
        <f t="shared" si="3"/>
        <v>3.717551306747922</v>
      </c>
      <c r="C215" s="43">
        <f>Input!$I$4+Input!$I$8*SIN(B215)/VLOOKUP(ROUND(ABS(Input!$I$3),0),LAT!$A$4:$E$94,5,TRUE)</f>
        <v>-96.79495831996546</v>
      </c>
      <c r="D215" s="43">
        <f>Input!$I$3+Input!$I$8*COS(B215)/VLOOKUP(ROUND(ABS(Input!$I$3),0),LAT!$A$4:$E$94,4,TRUE)</f>
        <v>32.91735542376341</v>
      </c>
    </row>
    <row r="216" spans="1:4" ht="12.75">
      <c r="A216" s="26">
        <v>214</v>
      </c>
      <c r="B216" s="43">
        <f t="shared" si="3"/>
        <v>3.735004599267865</v>
      </c>
      <c r="C216" s="43">
        <f>Input!$I$4+Input!$I$8*SIN(B216)/VLOOKUP(ROUND(ABS(Input!$I$3),0),LAT!$A$4:$E$94,5,TRUE)</f>
        <v>-96.79621136080517</v>
      </c>
      <c r="D216" s="43">
        <f>Input!$I$3+Input!$I$8*COS(B216)/VLOOKUP(ROUND(ABS(Input!$I$3),0),LAT!$A$4:$E$94,4,TRUE)</f>
        <v>32.9180542863977</v>
      </c>
    </row>
    <row r="217" spans="1:4" ht="12.75">
      <c r="A217" s="26">
        <v>215</v>
      </c>
      <c r="B217" s="43">
        <f t="shared" si="3"/>
        <v>3.752457891787808</v>
      </c>
      <c r="C217" s="43">
        <f>Input!$I$4+Input!$I$8*SIN(B217)/VLOOKUP(ROUND(ABS(Input!$I$3),0),LAT!$A$4:$E$94,5,TRUE)</f>
        <v>-96.79744973630469</v>
      </c>
      <c r="D217" s="43">
        <f>Input!$I$3+Input!$I$8*COS(B217)/VLOOKUP(ROUND(ABS(Input!$I$3),0),LAT!$A$4:$E$94,4,TRUE)</f>
        <v>32.918771469999</v>
      </c>
    </row>
    <row r="218" spans="1:4" ht="12.75">
      <c r="A218" s="26">
        <v>216</v>
      </c>
      <c r="B218" s="43">
        <f t="shared" si="3"/>
        <v>3.7699111843077517</v>
      </c>
      <c r="C218" s="43">
        <f>Input!$I$4+Input!$I$8*SIN(B218)/VLOOKUP(ROUND(ABS(Input!$I$3),0),LAT!$A$4:$E$94,5,TRUE)</f>
        <v>-96.79867306924278</v>
      </c>
      <c r="D218" s="43">
        <f>Input!$I$3+Input!$I$8*COS(B218)/VLOOKUP(ROUND(ABS(Input!$I$3),0),LAT!$A$4:$E$94,4,TRUE)</f>
        <v>32.91950675610623</v>
      </c>
    </row>
    <row r="219" spans="1:4" ht="12.75">
      <c r="A219" s="26">
        <v>217</v>
      </c>
      <c r="B219" s="43">
        <f t="shared" si="3"/>
        <v>3.787364476827695</v>
      </c>
      <c r="C219" s="43">
        <f>Input!$I$4+Input!$I$8*SIN(B219)/VLOOKUP(ROUND(ABS(Input!$I$3),0),LAT!$A$4:$E$94,5,TRUE)</f>
        <v>-96.79988098698043</v>
      </c>
      <c r="D219" s="43">
        <f>Input!$I$3+Input!$I$8*COS(B219)/VLOOKUP(ROUND(ABS(Input!$I$3),0),LAT!$A$4:$E$94,4,TRUE)</f>
        <v>32.92025992074413</v>
      </c>
    </row>
    <row r="220" spans="1:4" ht="12.75">
      <c r="A220" s="26">
        <v>218</v>
      </c>
      <c r="B220" s="43">
        <f t="shared" si="3"/>
        <v>3.804817769347638</v>
      </c>
      <c r="C220" s="43">
        <f>Input!$I$4+Input!$I$8*SIN(B220)/VLOOKUP(ROUND(ABS(Input!$I$3),0),LAT!$A$4:$E$94,5,TRUE)</f>
        <v>-96.80107312157416</v>
      </c>
      <c r="D220" s="43">
        <f>Input!$I$3+Input!$I$8*COS(B220)/VLOOKUP(ROUND(ABS(Input!$I$3),0),LAT!$A$4:$E$94,4,TRUE)</f>
        <v>32.92103073449145</v>
      </c>
    </row>
    <row r="221" spans="1:4" ht="12.75">
      <c r="A221" s="26">
        <v>219</v>
      </c>
      <c r="B221" s="43">
        <f t="shared" si="3"/>
        <v>3.822271061867582</v>
      </c>
      <c r="C221" s="43">
        <f>Input!$I$4+Input!$I$8*SIN(B221)/VLOOKUP(ROUND(ABS(Input!$I$3),0),LAT!$A$4:$E$94,5,TRUE)</f>
        <v>-96.80224910988827</v>
      </c>
      <c r="D221" s="43">
        <f>Input!$I$3+Input!$I$8*COS(B221)/VLOOKUP(ROUND(ABS(Input!$I$3),0),LAT!$A$4:$E$94,4,TRUE)</f>
        <v>32.92181896255085</v>
      </c>
    </row>
    <row r="222" spans="1:4" ht="12.75">
      <c r="A222" s="26">
        <v>220</v>
      </c>
      <c r="B222" s="43">
        <f t="shared" si="3"/>
        <v>3.839724354387525</v>
      </c>
      <c r="C222" s="43">
        <f>Input!$I$4+Input!$I$8*SIN(B222)/VLOOKUP(ROUND(ABS(Input!$I$3),0),LAT!$A$4:$E$94,5,TRUE)</f>
        <v>-96.80340859370527</v>
      </c>
      <c r="D222" s="43">
        <f>Input!$I$3+Input!$I$8*COS(B222)/VLOOKUP(ROUND(ABS(Input!$I$3),0),LAT!$A$4:$E$94,4,TRUE)</f>
        <v>32.922624364820436</v>
      </c>
    </row>
    <row r="223" spans="1:4" ht="12.75">
      <c r="A223" s="26">
        <v>221</v>
      </c>
      <c r="B223" s="43">
        <f t="shared" si="3"/>
        <v>3.8571776469074686</v>
      </c>
      <c r="C223" s="43">
        <f>Input!$I$4+Input!$I$8*SIN(B223)/VLOOKUP(ROUND(ABS(Input!$I$3),0),LAT!$A$4:$E$94,5,TRUE)</f>
        <v>-96.80455121983519</v>
      </c>
      <c r="D223" s="43">
        <f>Input!$I$3+Input!$I$8*COS(B223)/VLOOKUP(ROUND(ABS(Input!$I$3),0),LAT!$A$4:$E$94,4,TRUE)</f>
        <v>32.923446695966874</v>
      </c>
    </row>
    <row r="224" spans="1:4" ht="12.75">
      <c r="A224" s="26">
        <v>222</v>
      </c>
      <c r="B224" s="43">
        <f t="shared" si="3"/>
        <v>3.8746309394274117</v>
      </c>
      <c r="C224" s="43">
        <f>Input!$I$4+Input!$I$8*SIN(B224)/VLOOKUP(ROUND(ABS(Input!$I$3),0),LAT!$A$4:$E$94,5,TRUE)</f>
        <v>-96.80567664022304</v>
      </c>
      <c r="D224" s="43">
        <f>Input!$I$3+Input!$I$8*COS(B224)/VLOOKUP(ROUND(ABS(Input!$I$3),0),LAT!$A$4:$E$94,4,TRUE)</f>
        <v>32.924285705500125</v>
      </c>
    </row>
    <row r="225" spans="1:4" ht="12.75">
      <c r="A225" s="26">
        <v>223</v>
      </c>
      <c r="B225" s="43">
        <f t="shared" si="3"/>
        <v>3.8920842319473548</v>
      </c>
      <c r="C225" s="43">
        <f>Input!$I$4+Input!$I$8*SIN(B225)/VLOOKUP(ROUND(ABS(Input!$I$3),0),LAT!$A$4:$E$94,5,TRUE)</f>
        <v>-96.80678451205486</v>
      </c>
      <c r="D225" s="43">
        <f>Input!$I$3+Input!$I$8*COS(B225)/VLOOKUP(ROUND(ABS(Input!$I$3),0),LAT!$A$4:$E$94,4,TRUE)</f>
        <v>32.92514113784976</v>
      </c>
    </row>
    <row r="226" spans="1:4" ht="12.75">
      <c r="A226" s="26">
        <v>224</v>
      </c>
      <c r="B226" s="43">
        <f t="shared" si="3"/>
        <v>3.9095375244672983</v>
      </c>
      <c r="C226" s="43">
        <f>Input!$I$4+Input!$I$8*SIN(B226)/VLOOKUP(ROUND(ABS(Input!$I$3),0),LAT!$A$4:$E$94,5,TRUE)</f>
        <v>-96.80787449786217</v>
      </c>
      <c r="D226" s="43">
        <f>Input!$I$3+Input!$I$8*COS(B226)/VLOOKUP(ROUND(ABS(Input!$I$3),0),LAT!$A$4:$E$94,4,TRUE)</f>
        <v>32.92601273244279</v>
      </c>
    </row>
    <row r="227" spans="1:4" ht="12.75">
      <c r="A227" s="26">
        <v>225</v>
      </c>
      <c r="B227" s="43">
        <f t="shared" si="3"/>
        <v>3.9269908169872414</v>
      </c>
      <c r="C227" s="43">
        <f>Input!$I$4+Input!$I$8*SIN(B227)/VLOOKUP(ROUND(ABS(Input!$I$3),0),LAT!$A$4:$E$94,5,TRUE)</f>
        <v>-96.80894626562473</v>
      </c>
      <c r="D227" s="43">
        <f>Input!$I$3+Input!$I$8*COS(B227)/VLOOKUP(ROUND(ABS(Input!$I$3),0),LAT!$A$4:$E$94,4,TRUE)</f>
        <v>32.92690022378308</v>
      </c>
    </row>
    <row r="228" spans="1:4" ht="12.75">
      <c r="A228" s="26">
        <v>226</v>
      </c>
      <c r="B228" s="43">
        <f t="shared" si="3"/>
        <v>3.9444441095071845</v>
      </c>
      <c r="C228" s="43">
        <f>Input!$I$4+Input!$I$8*SIN(B228)/VLOOKUP(ROUND(ABS(Input!$I$3),0),LAT!$A$4:$E$94,5,TRUE)</f>
        <v>-96.80999948887168</v>
      </c>
      <c r="D228" s="43">
        <f>Input!$I$3+Input!$I$8*COS(B228)/VLOOKUP(ROUND(ABS(Input!$I$3),0),LAT!$A$4:$E$94,4,TRUE)</f>
        <v>32.927803341532154</v>
      </c>
    </row>
    <row r="229" spans="1:4" ht="12.75">
      <c r="A229" s="26">
        <v>227</v>
      </c>
      <c r="B229" s="43">
        <f t="shared" si="3"/>
        <v>3.9618974020271276</v>
      </c>
      <c r="C229" s="43">
        <f>Input!$I$4+Input!$I$8*SIN(B229)/VLOOKUP(ROUND(ABS(Input!$I$3),0),LAT!$A$4:$E$94,5,TRUE)</f>
        <v>-96.81103384678104</v>
      </c>
      <c r="D229" s="43">
        <f>Input!$I$3+Input!$I$8*COS(B229)/VLOOKUP(ROUND(ABS(Input!$I$3),0),LAT!$A$4:$E$94,4,TRUE)</f>
        <v>32.928721810591604</v>
      </c>
    </row>
    <row r="230" spans="1:4" ht="12.75">
      <c r="A230" s="26">
        <v>228</v>
      </c>
      <c r="B230" s="43">
        <f t="shared" si="3"/>
        <v>3.979350694547071</v>
      </c>
      <c r="C230" s="43">
        <f>Input!$I$4+Input!$I$8*SIN(B230)/VLOOKUP(ROUND(ABS(Input!$I$3),0),LAT!$A$4:$E$94,5,TRUE)</f>
        <v>-96.81204902427736</v>
      </c>
      <c r="D230" s="43">
        <f>Input!$I$3+Input!$I$8*COS(B230)/VLOOKUP(ROUND(ABS(Input!$I$3),0),LAT!$A$4:$E$94,4,TRUE)</f>
        <v>32.929655351186845</v>
      </c>
    </row>
    <row r="231" spans="1:4" ht="12.75">
      <c r="A231" s="26">
        <v>229</v>
      </c>
      <c r="B231" s="43">
        <f t="shared" si="3"/>
        <v>3.9968039870670142</v>
      </c>
      <c r="C231" s="43">
        <f>Input!$I$4+Input!$I$8*SIN(B231)/VLOOKUP(ROUND(ABS(Input!$I$3),0),LAT!$A$4:$E$94,5,TRUE)</f>
        <v>-96.81304471212773</v>
      </c>
      <c r="D231" s="43">
        <f>Input!$I$3+Input!$I$8*COS(B231)/VLOOKUP(ROUND(ABS(Input!$I$3),0),LAT!$A$4:$E$94,4,TRUE)</f>
        <v>32.93060367895238</v>
      </c>
    </row>
    <row r="232" spans="1:4" ht="12.75">
      <c r="A232" s="26">
        <v>230</v>
      </c>
      <c r="B232" s="43">
        <f t="shared" si="3"/>
        <v>4.014257279586958</v>
      </c>
      <c r="C232" s="43">
        <f>Input!$I$4+Input!$I$8*SIN(B232)/VLOOKUP(ROUND(ABS(Input!$I$3),0),LAT!$A$4:$E$94,5,TRUE)</f>
        <v>-96.81402060703601</v>
      </c>
      <c r="D232" s="43">
        <f>Input!$I$3+Input!$I$8*COS(B232)/VLOOKUP(ROUND(ABS(Input!$I$3),0),LAT!$A$4:$E$94,4,TRUE)</f>
        <v>32.93156650501839</v>
      </c>
    </row>
    <row r="233" spans="1:4" ht="12.75">
      <c r="A233" s="26">
        <v>231</v>
      </c>
      <c r="B233" s="43">
        <f t="shared" si="3"/>
        <v>4.031710572106902</v>
      </c>
      <c r="C233" s="43">
        <f>Input!$I$4+Input!$I$8*SIN(B233)/VLOOKUP(ROUND(ABS(Input!$I$3),0),LAT!$A$4:$E$94,5,TRUE)</f>
        <v>-96.81497641173513</v>
      </c>
      <c r="D233" s="43">
        <f>Input!$I$3+Input!$I$8*COS(B233)/VLOOKUP(ROUND(ABS(Input!$I$3),0),LAT!$A$4:$E$94,4,TRUE)</f>
        <v>32.93254353609871</v>
      </c>
    </row>
    <row r="234" spans="1:4" ht="12.75">
      <c r="A234" s="26">
        <v>232</v>
      </c>
      <c r="B234" s="43">
        <f t="shared" si="3"/>
        <v>4.049163864626845</v>
      </c>
      <c r="C234" s="43">
        <f>Input!$I$4+Input!$I$8*SIN(B234)/VLOOKUP(ROUND(ABS(Input!$I$3),0),LAT!$A$4:$E$94,5,TRUE)</f>
        <v>-96.81591183507774</v>
      </c>
      <c r="D234" s="43">
        <f>Input!$I$3+Input!$I$8*COS(B234)/VLOOKUP(ROUND(ABS(Input!$I$3),0),LAT!$A$4:$E$94,4,TRUE)</f>
        <v>32.93353447458022</v>
      </c>
    </row>
    <row r="235" spans="1:4" ht="12.75">
      <c r="A235" s="26">
        <v>233</v>
      </c>
      <c r="B235" s="43">
        <f t="shared" si="3"/>
        <v>4.066617157146788</v>
      </c>
      <c r="C235" s="43">
        <f>Input!$I$4+Input!$I$8*SIN(B235)/VLOOKUP(ROUND(ABS(Input!$I$3),0),LAT!$A$4:$E$94,5,TRUE)</f>
        <v>-96.81682659212483</v>
      </c>
      <c r="D235" s="43">
        <f>Input!$I$3+Input!$I$8*COS(B235)/VLOOKUP(ROUND(ABS(Input!$I$3),0),LAT!$A$4:$E$94,4,TRUE)</f>
        <v>32.934539018613464</v>
      </c>
    </row>
    <row r="236" spans="1:4" ht="12.75">
      <c r="A236" s="26">
        <v>234</v>
      </c>
      <c r="B236" s="43">
        <f t="shared" si="3"/>
        <v>4.084070449666731</v>
      </c>
      <c r="C236" s="43">
        <f>Input!$I$4+Input!$I$8*SIN(B236)/VLOOKUP(ROUND(ABS(Input!$I$3),0),LAT!$A$4:$E$94,5,TRUE)</f>
        <v>-96.81772040423252</v>
      </c>
      <c r="D236" s="43">
        <f>Input!$I$3+Input!$I$8*COS(B236)/VLOOKUP(ROUND(ABS(Input!$I$3),0),LAT!$A$4:$E$94,4,TRUE)</f>
        <v>32.935556862204585</v>
      </c>
    </row>
    <row r="237" spans="1:4" ht="12.75">
      <c r="A237" s="26">
        <v>235</v>
      </c>
      <c r="B237" s="43">
        <f t="shared" si="3"/>
        <v>4.101523742186674</v>
      </c>
      <c r="C237" s="43">
        <f>Input!$I$4+Input!$I$8*SIN(B237)/VLOOKUP(ROUND(ABS(Input!$I$3),0),LAT!$A$4:$E$94,5,TRUE)</f>
        <v>-96.818592999137</v>
      </c>
      <c r="D237" s="43">
        <f>Input!$I$3+Input!$I$8*COS(B237)/VLOOKUP(ROUND(ABS(Input!$I$3),0),LAT!$A$4:$E$94,4,TRUE)</f>
        <v>32.936587695308575</v>
      </c>
    </row>
    <row r="238" spans="1:4" ht="12.75">
      <c r="A238" s="26">
        <v>236</v>
      </c>
      <c r="B238" s="43">
        <f t="shared" si="3"/>
        <v>4.118977034706617</v>
      </c>
      <c r="C238" s="43">
        <f>Input!$I$4+Input!$I$8*SIN(B238)/VLOOKUP(ROUND(ABS(Input!$I$3),0),LAT!$A$4:$E$94,5,TRUE)</f>
        <v>-96.8194441110374</v>
      </c>
      <c r="D238" s="43">
        <f>Input!$I$3+Input!$I$8*COS(B238)/VLOOKUP(ROUND(ABS(Input!$I$3),0),LAT!$A$4:$E$94,4,TRUE)</f>
        <v>32.93763120392369</v>
      </c>
    </row>
    <row r="239" spans="1:4" ht="12.75">
      <c r="A239" s="26">
        <v>237</v>
      </c>
      <c r="B239" s="43">
        <f t="shared" si="3"/>
        <v>4.136430327226561</v>
      </c>
      <c r="C239" s="43">
        <f>Input!$I$4+Input!$I$8*SIN(B239)/VLOOKUP(ROUND(ABS(Input!$I$3),0),LAT!$A$4:$E$94,5,TRUE)</f>
        <v>-96.8202734806768</v>
      </c>
      <c r="D239" s="43">
        <f>Input!$I$3+Input!$I$8*COS(B239)/VLOOKUP(ROUND(ABS(Input!$I$3),0),LAT!$A$4:$E$94,4,TRUE)</f>
        <v>32.93868707018707</v>
      </c>
    </row>
    <row r="240" spans="1:4" ht="12.75">
      <c r="A240" s="26">
        <v>238</v>
      </c>
      <c r="B240" s="43">
        <f t="shared" si="3"/>
        <v>4.153883619746504</v>
      </c>
      <c r="C240" s="43">
        <f>Input!$I$4+Input!$I$8*SIN(B240)/VLOOKUP(ROUND(ABS(Input!$I$3),0),LAT!$A$4:$E$94,5,TRUE)</f>
        <v>-96.82108085542117</v>
      </c>
      <c r="D240" s="43">
        <f>Input!$I$3+Input!$I$8*COS(B240)/VLOOKUP(ROUND(ABS(Input!$I$3),0),LAT!$A$4:$E$94,4,TRUE)</f>
        <v>32.939754972471654</v>
      </c>
    </row>
    <row r="241" spans="1:4" ht="12.75">
      <c r="A241" s="26">
        <v>239</v>
      </c>
      <c r="B241" s="43">
        <f t="shared" si="3"/>
        <v>4.171336912266447</v>
      </c>
      <c r="C241" s="43">
        <f>Input!$I$4+Input!$I$8*SIN(B241)/VLOOKUP(ROUND(ABS(Input!$I$3),0),LAT!$A$4:$E$94,5,TRUE)</f>
        <v>-96.82186598933635</v>
      </c>
      <c r="D241" s="43">
        <f>Input!$I$3+Input!$I$8*COS(B241)/VLOOKUP(ROUND(ABS(Input!$I$3),0),LAT!$A$4:$E$94,4,TRUE)</f>
        <v>32.94083458548405</v>
      </c>
    </row>
    <row r="242" spans="1:4" ht="12.75">
      <c r="A242" s="26">
        <v>240</v>
      </c>
      <c r="B242" s="43">
        <f t="shared" si="3"/>
        <v>4.1887902047863905</v>
      </c>
      <c r="C242" s="43">
        <f>Input!$I$4+Input!$I$8*SIN(B242)/VLOOKUP(ROUND(ABS(Input!$I$3),0),LAT!$A$4:$E$94,5,TRUE)</f>
        <v>-96.82262864326293</v>
      </c>
      <c r="D242" s="43">
        <f>Input!$I$3+Input!$I$8*COS(B242)/VLOOKUP(ROUND(ABS(Input!$I$3),0),LAT!$A$4:$E$94,4,TRUE)</f>
        <v>32.941925580363666</v>
      </c>
    </row>
    <row r="243" spans="1:4" ht="12.75">
      <c r="A243" s="26">
        <v>241</v>
      </c>
      <c r="B243" s="43">
        <f t="shared" si="3"/>
        <v>4.2062434973063345</v>
      </c>
      <c r="C243" s="43">
        <f>Input!$I$4+Input!$I$8*SIN(B243)/VLOOKUP(ROUND(ABS(Input!$I$3),0),LAT!$A$4:$E$94,5,TRUE)</f>
        <v>-96.82336858488914</v>
      </c>
      <c r="D243" s="43">
        <f>Input!$I$3+Input!$I$8*COS(B243)/VLOOKUP(ROUND(ABS(Input!$I$3),0),LAT!$A$4:$E$94,4,TRUE)</f>
        <v>32.94302762478291</v>
      </c>
    </row>
    <row r="244" spans="1:4" ht="12.75">
      <c r="A244" s="26">
        <v>242</v>
      </c>
      <c r="B244" s="43">
        <f t="shared" si="3"/>
        <v>4.223696789826278</v>
      </c>
      <c r="C244" s="43">
        <f>Input!$I$4+Input!$I$8*SIN(B244)/VLOOKUP(ROUND(ABS(Input!$I$3),0),LAT!$A$4:$E$94,5,TRUE)</f>
        <v>-96.82408558882159</v>
      </c>
      <c r="D244" s="43">
        <f>Input!$I$3+Input!$I$8*COS(B244)/VLOOKUP(ROUND(ABS(Input!$I$3),0),LAT!$A$4:$E$94,4,TRUE)</f>
        <v>32.94414038304836</v>
      </c>
    </row>
    <row r="245" spans="1:4" ht="12.75">
      <c r="A245" s="26">
        <v>243</v>
      </c>
      <c r="B245" s="43">
        <f t="shared" si="3"/>
        <v>4.241150082346221</v>
      </c>
      <c r="C245" s="43">
        <f>Input!$I$4+Input!$I$8*SIN(B245)/VLOOKUP(ROUND(ABS(Input!$I$3),0),LAT!$A$4:$E$94,5,TRUE)</f>
        <v>-96.82477943665394</v>
      </c>
      <c r="D245" s="43">
        <f>Input!$I$3+Input!$I$8*COS(B245)/VLOOKUP(ROUND(ABS(Input!$I$3),0),LAT!$A$4:$E$94,4,TRUE)</f>
        <v>32.94526351620308</v>
      </c>
    </row>
    <row r="246" spans="1:4" ht="12.75">
      <c r="A246" s="26">
        <v>244</v>
      </c>
      <c r="B246" s="43">
        <f t="shared" si="3"/>
        <v>4.258603374866164</v>
      </c>
      <c r="C246" s="43">
        <f>Input!$I$4+Input!$I$8*SIN(B246)/VLOOKUP(ROUND(ABS(Input!$I$3),0),LAT!$A$4:$E$94,5,TRUE)</f>
        <v>-96.82544991703341</v>
      </c>
      <c r="D246" s="43">
        <f>Input!$I$3+Input!$I$8*COS(B246)/VLOOKUP(ROUND(ABS(Input!$I$3),0),LAT!$A$4:$E$94,4,TRUE)</f>
        <v>32.94639668212982</v>
      </c>
    </row>
    <row r="247" spans="1:4" ht="12.75">
      <c r="A247" s="26">
        <v>245</v>
      </c>
      <c r="B247" s="43">
        <f t="shared" si="3"/>
        <v>4.276056667386107</v>
      </c>
      <c r="C247" s="43">
        <f>Input!$I$4+Input!$I$8*SIN(B247)/VLOOKUP(ROUND(ABS(Input!$I$3),0),LAT!$A$4:$E$94,5,TRUE)</f>
        <v>-96.8260968257252</v>
      </c>
      <c r="D247" s="43">
        <f>Input!$I$3+Input!$I$8*COS(B247)/VLOOKUP(ROUND(ABS(Input!$I$3),0),LAT!$A$4:$E$94,4,TRUE)</f>
        <v>32.94753953565528</v>
      </c>
    </row>
    <row r="248" spans="1:4" ht="12.75">
      <c r="A248" s="26">
        <v>246</v>
      </c>
      <c r="B248" s="43">
        <f t="shared" si="3"/>
        <v>4.293509959906051</v>
      </c>
      <c r="C248" s="43">
        <f>Input!$I$4+Input!$I$8*SIN(B248)/VLOOKUP(ROUND(ABS(Input!$I$3),0),LAT!$A$4:$E$94,5,TRUE)</f>
        <v>-96.82671996567466</v>
      </c>
      <c r="D248" s="43">
        <f>Input!$I$3+Input!$I$8*COS(B248)/VLOOKUP(ROUND(ABS(Input!$I$3),0),LAT!$A$4:$E$94,4,TRUE)</f>
        <v>32.94869172865519</v>
      </c>
    </row>
    <row r="249" spans="1:4" ht="12.75">
      <c r="A249" s="26">
        <v>247</v>
      </c>
      <c r="B249" s="43">
        <f t="shared" si="3"/>
        <v>4.310963252425994</v>
      </c>
      <c r="C249" s="43">
        <f>Input!$I$4+Input!$I$8*SIN(B249)/VLOOKUP(ROUND(ABS(Input!$I$3),0),LAT!$A$4:$E$94,5,TRUE)</f>
        <v>-96.82731914706729</v>
      </c>
      <c r="D249" s="43">
        <f>Input!$I$3+Input!$I$8*COS(B249)/VLOOKUP(ROUND(ABS(Input!$I$3),0),LAT!$A$4:$E$94,4,TRUE)</f>
        <v>32.9498529101604</v>
      </c>
    </row>
    <row r="250" spans="1:4" ht="12.75">
      <c r="A250" s="26">
        <v>248</v>
      </c>
      <c r="B250" s="43">
        <f t="shared" si="3"/>
        <v>4.328416544945937</v>
      </c>
      <c r="C250" s="43">
        <f>Input!$I$4+Input!$I$8*SIN(B250)/VLOOKUP(ROUND(ABS(Input!$I$3),0),LAT!$A$4:$E$94,5,TRUE)</f>
        <v>-96.82789418738666</v>
      </c>
      <c r="D250" s="43">
        <f>Input!$I$3+Input!$I$8*COS(B250)/VLOOKUP(ROUND(ABS(Input!$I$3),0),LAT!$A$4:$E$94,4,TRUE)</f>
        <v>32.95102272646378</v>
      </c>
    </row>
    <row r="251" spans="1:4" ht="12.75">
      <c r="A251" s="26">
        <v>249</v>
      </c>
      <c r="B251" s="43">
        <f t="shared" si="3"/>
        <v>4.34586983746588</v>
      </c>
      <c r="C251" s="43">
        <f>Input!$I$4+Input!$I$8*SIN(B251)/VLOOKUP(ROUND(ABS(Input!$I$3),0),LAT!$A$4:$E$94,5,TRUE)</f>
        <v>-96.8284449114699</v>
      </c>
      <c r="D251" s="43">
        <f>Input!$I$3+Input!$I$8*COS(B251)/VLOOKUP(ROUND(ABS(Input!$I$3),0),LAT!$A$4:$E$94,4,TRUE)</f>
        <v>32.95220082122796</v>
      </c>
    </row>
    <row r="252" spans="1:4" ht="12.75">
      <c r="A252" s="26">
        <v>250</v>
      </c>
      <c r="B252" s="43">
        <f t="shared" si="3"/>
        <v>4.363323129985823</v>
      </c>
      <c r="C252" s="43">
        <f>Input!$I$4+Input!$I$8*SIN(B252)/VLOOKUP(ROUND(ABS(Input!$I$3),0),LAT!$A$4:$E$94,5,TRUE)</f>
        <v>-96.82897115156115</v>
      </c>
      <c r="D252" s="43">
        <f>Input!$I$3+Input!$I$8*COS(B252)/VLOOKUP(ROUND(ABS(Input!$I$3),0),LAT!$A$4:$E$94,4,TRUE)</f>
        <v>32.953386835593854</v>
      </c>
    </row>
    <row r="253" spans="1:4" ht="12.75">
      <c r="A253" s="26">
        <v>251</v>
      </c>
      <c r="B253" s="43">
        <f t="shared" si="3"/>
        <v>4.380776422505767</v>
      </c>
      <c r="C253" s="43">
        <f>Input!$I$4+Input!$I$8*SIN(B253)/VLOOKUP(ROUND(ABS(Input!$I$3),0),LAT!$A$4:$E$94,5,TRUE)</f>
        <v>-96.82947274736256</v>
      </c>
      <c r="D253" s="43">
        <f>Input!$I$3+Input!$I$8*COS(B253)/VLOOKUP(ROUND(ABS(Input!$I$3),0),LAT!$A$4:$E$94,4,TRUE)</f>
        <v>32.954580408289985</v>
      </c>
    </row>
    <row r="254" spans="1:4" ht="12.75">
      <c r="A254" s="26">
        <v>252</v>
      </c>
      <c r="B254" s="43">
        <f t="shared" si="3"/>
        <v>4.39822971502571</v>
      </c>
      <c r="C254" s="43">
        <f>Input!$I$4+Input!$I$8*SIN(B254)/VLOOKUP(ROUND(ABS(Input!$I$3),0),LAT!$A$4:$E$94,5,TRUE)</f>
        <v>-96.82994954608318</v>
      </c>
      <c r="D254" s="43">
        <f>Input!$I$3+Input!$I$8*COS(B254)/VLOOKUP(ROUND(ABS(Input!$I$3),0),LAT!$A$4:$E$94,4,TRUE)</f>
        <v>32.955781175742565</v>
      </c>
    </row>
    <row r="255" spans="1:4" ht="12.75">
      <c r="A255" s="26">
        <v>253</v>
      </c>
      <c r="B255" s="43">
        <f t="shared" si="3"/>
        <v>4.4156830075456535</v>
      </c>
      <c r="C255" s="43">
        <f>Input!$I$4+Input!$I$8*SIN(B255)/VLOOKUP(ROUND(ABS(Input!$I$3),0),LAT!$A$4:$E$94,5,TRUE)</f>
        <v>-96.83040140248552</v>
      </c>
      <c r="D255" s="43">
        <f>Input!$I$3+Input!$I$8*COS(B255)/VLOOKUP(ROUND(ABS(Input!$I$3),0),LAT!$A$4:$E$94,4,TRUE)</f>
        <v>32.95698877218619</v>
      </c>
    </row>
    <row r="256" spans="1:4" ht="12.75">
      <c r="A256" s="26">
        <v>254</v>
      </c>
      <c r="B256" s="43">
        <f t="shared" si="3"/>
        <v>4.4331363000655974</v>
      </c>
      <c r="C256" s="43">
        <f>Input!$I$4+Input!$I$8*SIN(B256)/VLOOKUP(ROUND(ABS(Input!$I$3),0),LAT!$A$4:$E$94,5,TRUE)</f>
        <v>-96.83082817892974</v>
      </c>
      <c r="D256" s="43">
        <f>Input!$I$3+Input!$I$8*COS(B256)/VLOOKUP(ROUND(ABS(Input!$I$3),0),LAT!$A$4:$E$94,4,TRUE)</f>
        <v>32.95820282977529</v>
      </c>
    </row>
    <row r="257" spans="1:4" ht="12.75">
      <c r="A257" s="26">
        <v>255</v>
      </c>
      <c r="B257" s="43">
        <f t="shared" si="3"/>
        <v>4.4505895925855405</v>
      </c>
      <c r="C257" s="43">
        <f>Input!$I$4+Input!$I$8*SIN(B257)/VLOOKUP(ROUND(ABS(Input!$I$3),0),LAT!$A$4:$E$94,5,TRUE)</f>
        <v>-96.83122974541558</v>
      </c>
      <c r="D257" s="43">
        <f>Input!$I$3+Input!$I$8*COS(B257)/VLOOKUP(ROUND(ABS(Input!$I$3),0),LAT!$A$4:$E$94,4,TRUE)</f>
        <v>32.95942297869615</v>
      </c>
    </row>
    <row r="258" spans="1:4" ht="12.75">
      <c r="A258" s="26">
        <v>256</v>
      </c>
      <c r="B258" s="43">
        <f aca="true" t="shared" si="4" ref="B258:B321">PI()*(A258)/180</f>
        <v>4.468042885105484</v>
      </c>
      <c r="C258" s="43">
        <f>Input!$I$4+Input!$I$8*SIN(B258)/VLOOKUP(ROUND(ABS(Input!$I$3),0),LAT!$A$4:$E$94,5,TRUE)</f>
        <v>-96.83160597962203</v>
      </c>
      <c r="D258" s="43">
        <f>Input!$I$3+Input!$I$8*COS(B258)/VLOOKUP(ROUND(ABS(Input!$I$3),0),LAT!$A$4:$E$94,4,TRUE)</f>
        <v>32.9606488472796</v>
      </c>
    </row>
    <row r="259" spans="1:4" ht="12.75">
      <c r="A259" s="26">
        <v>257</v>
      </c>
      <c r="B259" s="43">
        <f t="shared" si="4"/>
        <v>4.485496177625427</v>
      </c>
      <c r="C259" s="43">
        <f>Input!$I$4+Input!$I$8*SIN(B259)/VLOOKUP(ROUND(ABS(Input!$I$3),0),LAT!$A$4:$E$94,5,TRUE)</f>
        <v>-96.83195676694449</v>
      </c>
      <c r="D259" s="43">
        <f>Input!$I$3+Input!$I$8*COS(B259)/VLOOKUP(ROUND(ABS(Input!$I$3),0),LAT!$A$4:$E$94,4,TRUE)</f>
        <v>32.96188006211419</v>
      </c>
    </row>
    <row r="260" spans="1:4" ht="12.75">
      <c r="A260" s="26">
        <v>258</v>
      </c>
      <c r="B260" s="43">
        <f t="shared" si="4"/>
        <v>4.50294947014537</v>
      </c>
      <c r="C260" s="43">
        <f>Input!$I$4+Input!$I$8*SIN(B260)/VLOOKUP(ROUND(ABS(Input!$I$3),0),LAT!$A$4:$E$94,5,TRUE)</f>
        <v>-96.83228200052973</v>
      </c>
      <c r="D260" s="43">
        <f>Input!$I$3+Input!$I$8*COS(B260)/VLOOKUP(ROUND(ABS(Input!$I$3),0),LAT!$A$4:$E$94,4,TRUE)</f>
        <v>32.963116248159956</v>
      </c>
    </row>
    <row r="261" spans="1:4" ht="12.75">
      <c r="A261" s="26">
        <v>259</v>
      </c>
      <c r="B261" s="43">
        <f t="shared" si="4"/>
        <v>4.520402762665313</v>
      </c>
      <c r="C261" s="43">
        <f>Input!$I$4+Input!$I$8*SIN(B261)/VLOOKUP(ROUND(ABS(Input!$I$3),0),LAT!$A$4:$E$94,5,TRUE)</f>
        <v>-96.83258158130847</v>
      </c>
      <c r="D261" s="43">
        <f>Input!$I$3+Input!$I$8*COS(B261)/VLOOKUP(ROUND(ABS(Input!$I$3),0),LAT!$A$4:$E$94,4,TRUE)</f>
        <v>32.96435702886265</v>
      </c>
    </row>
    <row r="262" spans="1:4" ht="12.75">
      <c r="A262" s="26">
        <v>260</v>
      </c>
      <c r="B262" s="43">
        <f t="shared" si="4"/>
        <v>4.537856055185257</v>
      </c>
      <c r="C262" s="43">
        <f>Input!$I$4+Input!$I$8*SIN(B262)/VLOOKUP(ROUND(ABS(Input!$I$3),0),LAT!$A$4:$E$94,5,TRUE)</f>
        <v>-96.8328554180255</v>
      </c>
      <c r="D262" s="43">
        <f>Input!$I$3+Input!$I$8*COS(B262)/VLOOKUP(ROUND(ABS(Input!$I$3),0),LAT!$A$4:$E$94,4,TRUE)</f>
        <v>32.96560202626845</v>
      </c>
    </row>
    <row r="263" spans="1:4" ht="12.75">
      <c r="A263" s="26">
        <v>261</v>
      </c>
      <c r="B263" s="43">
        <f t="shared" si="4"/>
        <v>4.5553093477052</v>
      </c>
      <c r="C263" s="43">
        <f>Input!$I$4+Input!$I$8*SIN(B263)/VLOOKUP(ROUND(ABS(Input!$I$3),0),LAT!$A$4:$E$94,5,TRUE)</f>
        <v>-96.83310342726749</v>
      </c>
      <c r="D263" s="43">
        <f>Input!$I$3+Input!$I$8*COS(B263)/VLOOKUP(ROUND(ABS(Input!$I$3),0),LAT!$A$4:$E$94,4,TRUE)</f>
        <v>32.96685086113909</v>
      </c>
    </row>
    <row r="264" spans="1:4" ht="12.75">
      <c r="A264" s="26">
        <v>262</v>
      </c>
      <c r="B264" s="43">
        <f t="shared" si="4"/>
        <v>4.572762640225144</v>
      </c>
      <c r="C264" s="43">
        <f>Input!$I$4+Input!$I$8*SIN(B264)/VLOOKUP(ROUND(ABS(Input!$I$3),0),LAT!$A$4:$E$94,5,TRUE)</f>
        <v>-96.83332553348845</v>
      </c>
      <c r="D264" s="43">
        <f>Input!$I$3+Input!$I$8*COS(B264)/VLOOKUP(ROUND(ABS(Input!$I$3),0),LAT!$A$4:$E$94,4,TRUE)</f>
        <v>32.96810315306737</v>
      </c>
    </row>
    <row r="265" spans="1:4" ht="12.75">
      <c r="A265" s="26">
        <v>263</v>
      </c>
      <c r="B265" s="43">
        <f t="shared" si="4"/>
        <v>4.590215932745087</v>
      </c>
      <c r="C265" s="43">
        <f>Input!$I$4+Input!$I$8*SIN(B265)/VLOOKUP(ROUND(ABS(Input!$I$3),0),LAT!$A$4:$E$94,5,TRUE)</f>
        <v>-96.83352166903263</v>
      </c>
      <c r="D265" s="43">
        <f>Input!$I$3+Input!$I$8*COS(B265)/VLOOKUP(ROUND(ABS(Input!$I$3),0),LAT!$A$4:$E$94,4,TRUE)</f>
        <v>32.96935852059303</v>
      </c>
    </row>
    <row r="266" spans="1:4" ht="12.75">
      <c r="A266" s="26">
        <v>264</v>
      </c>
      <c r="B266" s="43">
        <f t="shared" si="4"/>
        <v>4.60766922526503</v>
      </c>
      <c r="C266" s="43">
        <f>Input!$I$4+Input!$I$8*SIN(B266)/VLOOKUP(ROUND(ABS(Input!$I$3),0),LAT!$A$4:$E$94,5,TRUE)</f>
        <v>-96.83369177415528</v>
      </c>
      <c r="D266" s="43">
        <f>Input!$I$3+Input!$I$8*COS(B266)/VLOOKUP(ROUND(ABS(Input!$I$3),0),LAT!$A$4:$E$94,4,TRUE)</f>
        <v>32.97061658131898</v>
      </c>
    </row>
    <row r="267" spans="1:4" ht="12.75">
      <c r="A267" s="26">
        <v>265</v>
      </c>
      <c r="B267" s="43">
        <f t="shared" si="4"/>
        <v>4.625122517784973</v>
      </c>
      <c r="C267" s="43">
        <f>Input!$I$4+Input!$I$8*SIN(B267)/VLOOKUP(ROUND(ABS(Input!$I$3),0),LAT!$A$4:$E$94,5,TRUE)</f>
        <v>-96.83383579704072</v>
      </c>
      <c r="D267" s="43">
        <f>Input!$I$3+Input!$I$8*COS(B267)/VLOOKUP(ROUND(ABS(Input!$I$3),0),LAT!$A$4:$E$94,4,TRUE)</f>
        <v>32.97187695202771</v>
      </c>
    </row>
    <row r="268" spans="1:4" ht="12.75">
      <c r="A268" s="26">
        <v>266</v>
      </c>
      <c r="B268" s="43">
        <f t="shared" si="4"/>
        <v>4.642575810304916</v>
      </c>
      <c r="C268" s="43">
        <f>Input!$I$4+Input!$I$8*SIN(B268)/VLOOKUP(ROUND(ABS(Input!$I$3),0),LAT!$A$4:$E$94,5,TRUE)</f>
        <v>-96.83395369381819</v>
      </c>
      <c r="D268" s="43">
        <f>Input!$I$3+Input!$I$8*COS(B268)/VLOOKUP(ROUND(ABS(Input!$I$3),0),LAT!$A$4:$E$94,4,TRUE)</f>
        <v>32.97313924879811</v>
      </c>
    </row>
    <row r="269" spans="1:4" ht="12.75">
      <c r="A269" s="26">
        <v>267</v>
      </c>
      <c r="B269" s="43">
        <f t="shared" si="4"/>
        <v>4.6600291028248595</v>
      </c>
      <c r="C269" s="43">
        <f>Input!$I$4+Input!$I$8*SIN(B269)/VLOOKUP(ROUND(ABS(Input!$I$3),0),LAT!$A$4:$E$94,5,TRUE)</f>
        <v>-96.83404542857518</v>
      </c>
      <c r="D269" s="43">
        <f>Input!$I$3+Input!$I$8*COS(B269)/VLOOKUP(ROUND(ABS(Input!$I$3),0),LAT!$A$4:$E$94,4,TRUE)</f>
        <v>32.97440308712235</v>
      </c>
    </row>
    <row r="270" spans="1:4" ht="12.75">
      <c r="A270" s="26">
        <v>268</v>
      </c>
      <c r="B270" s="43">
        <f t="shared" si="4"/>
        <v>4.677482395344803</v>
      </c>
      <c r="C270" s="43">
        <f>Input!$I$4+Input!$I$8*SIN(B270)/VLOOKUP(ROUND(ABS(Input!$I$3),0),LAT!$A$4:$E$94,5,TRUE)</f>
        <v>-96.8341109733684</v>
      </c>
      <c r="D270" s="43">
        <f>Input!$I$3+Input!$I$8*COS(B270)/VLOOKUP(ROUND(ABS(Input!$I$3),0),LAT!$A$4:$E$94,4,TRUE)</f>
        <v>32.975668082023034</v>
      </c>
    </row>
    <row r="271" spans="1:4" ht="12.75">
      <c r="A271" s="26">
        <v>269</v>
      </c>
      <c r="B271" s="43">
        <f t="shared" si="4"/>
        <v>4.694935687864747</v>
      </c>
      <c r="C271" s="43">
        <f>Input!$I$4+Input!$I$8*SIN(B271)/VLOOKUP(ROUND(ABS(Input!$I$3),0),LAT!$A$4:$E$94,5,TRUE)</f>
        <v>-96.83415030823225</v>
      </c>
      <c r="D271" s="43">
        <f>Input!$I$3+Input!$I$8*COS(B271)/VLOOKUP(ROUND(ABS(Input!$I$3),0),LAT!$A$4:$E$94,4,TRUE)</f>
        <v>32.97693384817046</v>
      </c>
    </row>
    <row r="272" spans="1:4" ht="12.75">
      <c r="A272" s="26">
        <v>270</v>
      </c>
      <c r="B272" s="43">
        <f t="shared" si="4"/>
        <v>4.71238898038469</v>
      </c>
      <c r="C272" s="43">
        <f>Input!$I$4+Input!$I$8*SIN(B272)/VLOOKUP(ROUND(ABS(Input!$I$3),0),LAT!$A$4:$E$94,5,TRUE)</f>
        <v>-96.83416342118498</v>
      </c>
      <c r="D272" s="43">
        <f>Input!$I$3+Input!$I$8*COS(B272)/VLOOKUP(ROUND(ABS(Input!$I$3),0),LAT!$A$4:$E$94,4,TRUE)</f>
        <v>32.9782</v>
      </c>
    </row>
    <row r="273" spans="1:4" ht="12.75">
      <c r="A273" s="26">
        <v>271</v>
      </c>
      <c r="B273" s="43">
        <f t="shared" si="4"/>
        <v>4.729842272904633</v>
      </c>
      <c r="C273" s="43">
        <f>Input!$I$4+Input!$I$8*SIN(B273)/VLOOKUP(ROUND(ABS(Input!$I$3),0),LAT!$A$4:$E$94,5,TRUE)</f>
        <v>-96.83415030823225</v>
      </c>
      <c r="D273" s="43">
        <f>Input!$I$3+Input!$I$8*COS(B273)/VLOOKUP(ROUND(ABS(Input!$I$3),0),LAT!$A$4:$E$94,4,TRUE)</f>
        <v>32.97946615182954</v>
      </c>
    </row>
    <row r="274" spans="1:4" ht="12.75">
      <c r="A274" s="26">
        <v>272</v>
      </c>
      <c r="B274" s="43">
        <f t="shared" si="4"/>
        <v>4.747295565424577</v>
      </c>
      <c r="C274" s="43">
        <f>Input!$I$4+Input!$I$8*SIN(B274)/VLOOKUP(ROUND(ABS(Input!$I$3),0),LAT!$A$4:$E$94,5,TRUE)</f>
        <v>-96.8341109733684</v>
      </c>
      <c r="D274" s="43">
        <f>Input!$I$3+Input!$I$8*COS(B274)/VLOOKUP(ROUND(ABS(Input!$I$3),0),LAT!$A$4:$E$94,4,TRUE)</f>
        <v>32.98073191797697</v>
      </c>
    </row>
    <row r="275" spans="1:4" ht="12.75">
      <c r="A275" s="26">
        <v>273</v>
      </c>
      <c r="B275" s="43">
        <f t="shared" si="4"/>
        <v>4.76474885794452</v>
      </c>
      <c r="C275" s="43">
        <f>Input!$I$4+Input!$I$8*SIN(B275)/VLOOKUP(ROUND(ABS(Input!$I$3),0),LAT!$A$4:$E$94,5,TRUE)</f>
        <v>-96.83404542857518</v>
      </c>
      <c r="D275" s="43">
        <f>Input!$I$3+Input!$I$8*COS(B275)/VLOOKUP(ROUND(ABS(Input!$I$3),0),LAT!$A$4:$E$94,4,TRUE)</f>
        <v>32.981996912877655</v>
      </c>
    </row>
    <row r="276" spans="1:4" ht="12.75">
      <c r="A276" s="26">
        <v>274</v>
      </c>
      <c r="B276" s="43">
        <f t="shared" si="4"/>
        <v>4.782202150464463</v>
      </c>
      <c r="C276" s="43">
        <f>Input!$I$4+Input!$I$8*SIN(B276)/VLOOKUP(ROUND(ABS(Input!$I$3),0),LAT!$A$4:$E$94,5,TRUE)</f>
        <v>-96.83395369381819</v>
      </c>
      <c r="D276" s="43">
        <f>Input!$I$3+Input!$I$8*COS(B276)/VLOOKUP(ROUND(ABS(Input!$I$3),0),LAT!$A$4:$E$94,4,TRUE)</f>
        <v>32.98326075120189</v>
      </c>
    </row>
    <row r="277" spans="1:4" ht="12.75">
      <c r="A277" s="26">
        <v>275</v>
      </c>
      <c r="B277" s="43">
        <f t="shared" si="4"/>
        <v>4.799655442984406</v>
      </c>
      <c r="C277" s="43">
        <f>Input!$I$4+Input!$I$8*SIN(B277)/VLOOKUP(ROUND(ABS(Input!$I$3),0),LAT!$A$4:$E$94,5,TRUE)</f>
        <v>-96.83383579704072</v>
      </c>
      <c r="D277" s="43">
        <f>Input!$I$3+Input!$I$8*COS(B277)/VLOOKUP(ROUND(ABS(Input!$I$3),0),LAT!$A$4:$E$94,4,TRUE)</f>
        <v>32.98452304797229</v>
      </c>
    </row>
    <row r="278" spans="1:4" ht="12.75">
      <c r="A278" s="26">
        <v>276</v>
      </c>
      <c r="B278" s="43">
        <f t="shared" si="4"/>
        <v>4.817108735504349</v>
      </c>
      <c r="C278" s="43">
        <f>Input!$I$4+Input!$I$8*SIN(B278)/VLOOKUP(ROUND(ABS(Input!$I$3),0),LAT!$A$4:$E$94,5,TRUE)</f>
        <v>-96.83369177415528</v>
      </c>
      <c r="D278" s="43">
        <f>Input!$I$3+Input!$I$8*COS(B278)/VLOOKUP(ROUND(ABS(Input!$I$3),0),LAT!$A$4:$E$94,4,TRUE)</f>
        <v>32.985783418681024</v>
      </c>
    </row>
    <row r="279" spans="1:4" ht="12.75">
      <c r="A279" s="26">
        <v>277</v>
      </c>
      <c r="B279" s="43">
        <f t="shared" si="4"/>
        <v>4.834562028024293</v>
      </c>
      <c r="C279" s="43">
        <f>Input!$I$4+Input!$I$8*SIN(B279)/VLOOKUP(ROUND(ABS(Input!$I$3),0),LAT!$A$4:$E$94,5,TRUE)</f>
        <v>-96.83352166903263</v>
      </c>
      <c r="D279" s="43">
        <f>Input!$I$3+Input!$I$8*COS(B279)/VLOOKUP(ROUND(ABS(Input!$I$3),0),LAT!$A$4:$E$94,4,TRUE)</f>
        <v>32.98704147940697</v>
      </c>
    </row>
    <row r="280" spans="1:4" ht="12.75">
      <c r="A280" s="26">
        <v>278</v>
      </c>
      <c r="B280" s="43">
        <f t="shared" si="4"/>
        <v>4.852015320544236</v>
      </c>
      <c r="C280" s="43">
        <f>Input!$I$4+Input!$I$8*SIN(B280)/VLOOKUP(ROUND(ABS(Input!$I$3),0),LAT!$A$4:$E$94,5,TRUE)</f>
        <v>-96.83332553348845</v>
      </c>
      <c r="D280" s="43">
        <f>Input!$I$3+Input!$I$8*COS(B280)/VLOOKUP(ROUND(ABS(Input!$I$3),0),LAT!$A$4:$E$94,4,TRUE)</f>
        <v>32.988296846932634</v>
      </c>
    </row>
    <row r="281" spans="1:4" ht="12.75">
      <c r="A281" s="26">
        <v>279</v>
      </c>
      <c r="B281" s="43">
        <f t="shared" si="4"/>
        <v>4.869468613064179</v>
      </c>
      <c r="C281" s="43">
        <f>Input!$I$4+Input!$I$8*SIN(B281)/VLOOKUP(ROUND(ABS(Input!$I$3),0),LAT!$A$4:$E$94,5,TRUE)</f>
        <v>-96.83310342726749</v>
      </c>
      <c r="D281" s="43">
        <f>Input!$I$3+Input!$I$8*COS(B281)/VLOOKUP(ROUND(ABS(Input!$I$3),0),LAT!$A$4:$E$94,4,TRUE)</f>
        <v>32.98954913886091</v>
      </c>
    </row>
    <row r="282" spans="1:4" ht="12.75">
      <c r="A282" s="26">
        <v>280</v>
      </c>
      <c r="B282" s="43">
        <f t="shared" si="4"/>
        <v>4.886921905584122</v>
      </c>
      <c r="C282" s="43">
        <f>Input!$I$4+Input!$I$8*SIN(B282)/VLOOKUP(ROUND(ABS(Input!$I$3),0),LAT!$A$4:$E$94,5,TRUE)</f>
        <v>-96.8328554180255</v>
      </c>
      <c r="D282" s="43">
        <f>Input!$I$3+Input!$I$8*COS(B282)/VLOOKUP(ROUND(ABS(Input!$I$3),0),LAT!$A$4:$E$94,4,TRUE)</f>
        <v>32.99079797373155</v>
      </c>
    </row>
    <row r="283" spans="1:4" ht="12.75">
      <c r="A283" s="26">
        <v>281</v>
      </c>
      <c r="B283" s="43">
        <f t="shared" si="4"/>
        <v>4.9043751981040655</v>
      </c>
      <c r="C283" s="43">
        <f>Input!$I$4+Input!$I$8*SIN(B283)/VLOOKUP(ROUND(ABS(Input!$I$3),0),LAT!$A$4:$E$94,5,TRUE)</f>
        <v>-96.83258158130847</v>
      </c>
      <c r="D283" s="43">
        <f>Input!$I$3+Input!$I$8*COS(B283)/VLOOKUP(ROUND(ABS(Input!$I$3),0),LAT!$A$4:$E$94,4,TRUE)</f>
        <v>32.99204297113735</v>
      </c>
    </row>
    <row r="284" spans="1:4" ht="12.75">
      <c r="A284" s="26">
        <v>282</v>
      </c>
      <c r="B284" s="43">
        <f t="shared" si="4"/>
        <v>4.921828490624009</v>
      </c>
      <c r="C284" s="43">
        <f>Input!$I$4+Input!$I$8*SIN(B284)/VLOOKUP(ROUND(ABS(Input!$I$3),0),LAT!$A$4:$E$94,5,TRUE)</f>
        <v>-96.83228200052973</v>
      </c>
      <c r="D284" s="43">
        <f>Input!$I$3+Input!$I$8*COS(B284)/VLOOKUP(ROUND(ABS(Input!$I$3),0),LAT!$A$4:$E$94,4,TRUE)</f>
        <v>32.993283751840046</v>
      </c>
    </row>
    <row r="285" spans="1:4" ht="12.75">
      <c r="A285" s="26">
        <v>283</v>
      </c>
      <c r="B285" s="43">
        <f t="shared" si="4"/>
        <v>4.939281783143953</v>
      </c>
      <c r="C285" s="43">
        <f>Input!$I$4+Input!$I$8*SIN(B285)/VLOOKUP(ROUND(ABS(Input!$I$3),0),LAT!$A$4:$E$94,5,TRUE)</f>
        <v>-96.83195676694449</v>
      </c>
      <c r="D285" s="43">
        <f>Input!$I$3+Input!$I$8*COS(B285)/VLOOKUP(ROUND(ABS(Input!$I$3),0),LAT!$A$4:$E$94,4,TRUE)</f>
        <v>32.99451993788581</v>
      </c>
    </row>
    <row r="286" spans="1:4" ht="12.75">
      <c r="A286" s="26">
        <v>284</v>
      </c>
      <c r="B286" s="43">
        <f t="shared" si="4"/>
        <v>4.956735075663896</v>
      </c>
      <c r="C286" s="43">
        <f>Input!$I$4+Input!$I$8*SIN(B286)/VLOOKUP(ROUND(ABS(Input!$I$3),0),LAT!$A$4:$E$94,5,TRUE)</f>
        <v>-96.83160597962203</v>
      </c>
      <c r="D286" s="43">
        <f>Input!$I$3+Input!$I$8*COS(B286)/VLOOKUP(ROUND(ABS(Input!$I$3),0),LAT!$A$4:$E$94,4,TRUE)</f>
        <v>32.9957511527204</v>
      </c>
    </row>
    <row r="287" spans="1:4" ht="12.75">
      <c r="A287" s="26">
        <v>285</v>
      </c>
      <c r="B287" s="43">
        <f t="shared" si="4"/>
        <v>4.97418836818384</v>
      </c>
      <c r="C287" s="43">
        <f>Input!$I$4+Input!$I$8*SIN(B287)/VLOOKUP(ROUND(ABS(Input!$I$3),0),LAT!$A$4:$E$94,5,TRUE)</f>
        <v>-96.83122974541558</v>
      </c>
      <c r="D287" s="43">
        <f>Input!$I$3+Input!$I$8*COS(B287)/VLOOKUP(ROUND(ABS(Input!$I$3),0),LAT!$A$4:$E$94,4,TRUE)</f>
        <v>32.99697702130385</v>
      </c>
    </row>
    <row r="288" spans="1:4" ht="12.75">
      <c r="A288" s="26">
        <v>286</v>
      </c>
      <c r="B288" s="43">
        <f t="shared" si="4"/>
        <v>4.991641660703783</v>
      </c>
      <c r="C288" s="43">
        <f>Input!$I$4+Input!$I$8*SIN(B288)/VLOOKUP(ROUND(ABS(Input!$I$3),0),LAT!$A$4:$E$94,5,TRUE)</f>
        <v>-96.83082817892974</v>
      </c>
      <c r="D288" s="43">
        <f>Input!$I$3+Input!$I$8*COS(B288)/VLOOKUP(ROUND(ABS(Input!$I$3),0),LAT!$A$4:$E$94,4,TRUE)</f>
        <v>32.998197170224714</v>
      </c>
    </row>
    <row r="289" spans="1:4" ht="12.75">
      <c r="A289" s="26">
        <v>287</v>
      </c>
      <c r="B289" s="43">
        <f t="shared" si="4"/>
        <v>5.009094953223726</v>
      </c>
      <c r="C289" s="43">
        <f>Input!$I$4+Input!$I$8*SIN(B289)/VLOOKUP(ROUND(ABS(Input!$I$3),0),LAT!$A$4:$E$94,5,TRUE)</f>
        <v>-96.83040140248552</v>
      </c>
      <c r="D289" s="43">
        <f>Input!$I$3+Input!$I$8*COS(B289)/VLOOKUP(ROUND(ABS(Input!$I$3),0),LAT!$A$4:$E$94,4,TRUE)</f>
        <v>32.99941122781381</v>
      </c>
    </row>
    <row r="290" spans="1:4" ht="12.75">
      <c r="A290" s="26">
        <v>288</v>
      </c>
      <c r="B290" s="43">
        <f t="shared" si="4"/>
        <v>5.026548245743669</v>
      </c>
      <c r="C290" s="43">
        <f>Input!$I$4+Input!$I$8*SIN(B290)/VLOOKUP(ROUND(ABS(Input!$I$3),0),LAT!$A$4:$E$94,5,TRUE)</f>
        <v>-96.82994954608318</v>
      </c>
      <c r="D290" s="43">
        <f>Input!$I$3+Input!$I$8*COS(B290)/VLOOKUP(ROUND(ABS(Input!$I$3),0),LAT!$A$4:$E$94,4,TRUE)</f>
        <v>33.00061882425744</v>
      </c>
    </row>
    <row r="291" spans="1:4" ht="12.75">
      <c r="A291" s="26">
        <v>289</v>
      </c>
      <c r="B291" s="43">
        <f t="shared" si="4"/>
        <v>5.044001538263612</v>
      </c>
      <c r="C291" s="43">
        <f>Input!$I$4+Input!$I$8*SIN(B291)/VLOOKUP(ROUND(ABS(Input!$I$3),0),LAT!$A$4:$E$94,5,TRUE)</f>
        <v>-96.82947274736256</v>
      </c>
      <c r="D291" s="43">
        <f>Input!$I$3+Input!$I$8*COS(B291)/VLOOKUP(ROUND(ABS(Input!$I$3),0),LAT!$A$4:$E$94,4,TRUE)</f>
        <v>33.00181959171002</v>
      </c>
    </row>
    <row r="292" spans="1:4" ht="12.75">
      <c r="A292" s="26">
        <v>290</v>
      </c>
      <c r="B292" s="43">
        <f t="shared" si="4"/>
        <v>5.061454830783555</v>
      </c>
      <c r="C292" s="43">
        <f>Input!$I$4+Input!$I$8*SIN(B292)/VLOOKUP(ROUND(ABS(Input!$I$3),0),LAT!$A$4:$E$94,5,TRUE)</f>
        <v>-96.82897115156115</v>
      </c>
      <c r="D292" s="43">
        <f>Input!$I$3+Input!$I$8*COS(B292)/VLOOKUP(ROUND(ABS(Input!$I$3),0),LAT!$A$4:$E$94,4,TRUE)</f>
        <v>33.00301316440615</v>
      </c>
    </row>
    <row r="293" spans="1:4" ht="12.75">
      <c r="A293" s="26">
        <v>291</v>
      </c>
      <c r="B293" s="43">
        <f t="shared" si="4"/>
        <v>5.078908123303498</v>
      </c>
      <c r="C293" s="43">
        <f>Input!$I$4+Input!$I$8*SIN(B293)/VLOOKUP(ROUND(ABS(Input!$I$3),0),LAT!$A$4:$E$94,5,TRUE)</f>
        <v>-96.8284449114699</v>
      </c>
      <c r="D293" s="43">
        <f>Input!$I$3+Input!$I$8*COS(B293)/VLOOKUP(ROUND(ABS(Input!$I$3),0),LAT!$A$4:$E$94,4,TRUE)</f>
        <v>33.00419917877204</v>
      </c>
    </row>
    <row r="294" spans="1:4" ht="12.75">
      <c r="A294" s="26">
        <v>292</v>
      </c>
      <c r="B294" s="43">
        <f t="shared" si="4"/>
        <v>5.096361415823442</v>
      </c>
      <c r="C294" s="43">
        <f>Input!$I$4+Input!$I$8*SIN(B294)/VLOOKUP(ROUND(ABS(Input!$I$3),0),LAT!$A$4:$E$94,5,TRUE)</f>
        <v>-96.82789418738666</v>
      </c>
      <c r="D294" s="43">
        <f>Input!$I$3+Input!$I$8*COS(B294)/VLOOKUP(ROUND(ABS(Input!$I$3),0),LAT!$A$4:$E$94,4,TRUE)</f>
        <v>33.00537727353622</v>
      </c>
    </row>
    <row r="295" spans="1:4" ht="12.75">
      <c r="A295" s="26">
        <v>293</v>
      </c>
      <c r="B295" s="43">
        <f t="shared" si="4"/>
        <v>5.113814708343385</v>
      </c>
      <c r="C295" s="43">
        <f>Input!$I$4+Input!$I$8*SIN(B295)/VLOOKUP(ROUND(ABS(Input!$I$3),0),LAT!$A$4:$E$94,5,TRUE)</f>
        <v>-96.82731914706729</v>
      </c>
      <c r="D295" s="43">
        <f>Input!$I$3+Input!$I$8*COS(B295)/VLOOKUP(ROUND(ABS(Input!$I$3),0),LAT!$A$4:$E$94,4,TRUE)</f>
        <v>33.0065470898396</v>
      </c>
    </row>
    <row r="296" spans="1:4" ht="12.75">
      <c r="A296" s="26">
        <v>294</v>
      </c>
      <c r="B296" s="43">
        <f t="shared" si="4"/>
        <v>5.131268000863329</v>
      </c>
      <c r="C296" s="43">
        <f>Input!$I$4+Input!$I$8*SIN(B296)/VLOOKUP(ROUND(ABS(Input!$I$3),0),LAT!$A$4:$E$94,5,TRUE)</f>
        <v>-96.82671996567466</v>
      </c>
      <c r="D296" s="43">
        <f>Input!$I$3+Input!$I$8*COS(B296)/VLOOKUP(ROUND(ABS(Input!$I$3),0),LAT!$A$4:$E$94,4,TRUE)</f>
        <v>33.00770827134481</v>
      </c>
    </row>
    <row r="297" spans="1:4" ht="12.75">
      <c r="A297" s="26">
        <v>295</v>
      </c>
      <c r="B297" s="43">
        <f t="shared" si="4"/>
        <v>5.1487212933832724</v>
      </c>
      <c r="C297" s="43">
        <f>Input!$I$4+Input!$I$8*SIN(B297)/VLOOKUP(ROUND(ABS(Input!$I$3),0),LAT!$A$4:$E$94,5,TRUE)</f>
        <v>-96.8260968257252</v>
      </c>
      <c r="D297" s="43">
        <f>Input!$I$3+Input!$I$8*COS(B297)/VLOOKUP(ROUND(ABS(Input!$I$3),0),LAT!$A$4:$E$94,4,TRUE)</f>
        <v>33.00886046434472</v>
      </c>
    </row>
    <row r="298" spans="1:4" ht="12.75">
      <c r="A298" s="26">
        <v>296</v>
      </c>
      <c r="B298" s="43">
        <f t="shared" si="4"/>
        <v>5.1661745859032155</v>
      </c>
      <c r="C298" s="43">
        <f>Input!$I$4+Input!$I$8*SIN(B298)/VLOOKUP(ROUND(ABS(Input!$I$3),0),LAT!$A$4:$E$94,5,TRUE)</f>
        <v>-96.82544991703341</v>
      </c>
      <c r="D298" s="43">
        <f>Input!$I$3+Input!$I$8*COS(B298)/VLOOKUP(ROUND(ABS(Input!$I$3),0),LAT!$A$4:$E$94,4,TRUE)</f>
        <v>33.01000331787018</v>
      </c>
    </row>
    <row r="299" spans="1:4" ht="12.75">
      <c r="A299" s="26">
        <v>297</v>
      </c>
      <c r="B299" s="43">
        <f t="shared" si="4"/>
        <v>5.183627878423159</v>
      </c>
      <c r="C299" s="43">
        <f>Input!$I$4+Input!$I$8*SIN(B299)/VLOOKUP(ROUND(ABS(Input!$I$3),0),LAT!$A$4:$E$94,5,TRUE)</f>
        <v>-96.82477943665394</v>
      </c>
      <c r="D299" s="43">
        <f>Input!$I$3+Input!$I$8*COS(B299)/VLOOKUP(ROUND(ABS(Input!$I$3),0),LAT!$A$4:$E$94,4,TRUE)</f>
        <v>33.011136483796925</v>
      </c>
    </row>
    <row r="300" spans="1:4" ht="12.75">
      <c r="A300" s="26">
        <v>298</v>
      </c>
      <c r="B300" s="43">
        <f t="shared" si="4"/>
        <v>5.201081170943102</v>
      </c>
      <c r="C300" s="43">
        <f>Input!$I$4+Input!$I$8*SIN(B300)/VLOOKUP(ROUND(ABS(Input!$I$3),0),LAT!$A$4:$E$94,5,TRUE)</f>
        <v>-96.82408558882159</v>
      </c>
      <c r="D300" s="43">
        <f>Input!$I$3+Input!$I$8*COS(B300)/VLOOKUP(ROUND(ABS(Input!$I$3),0),LAT!$A$4:$E$94,4,TRUE)</f>
        <v>33.012259616951646</v>
      </c>
    </row>
    <row r="301" spans="1:4" ht="12.75">
      <c r="A301" s="26">
        <v>299</v>
      </c>
      <c r="B301" s="43">
        <f t="shared" si="4"/>
        <v>5.218534463463045</v>
      </c>
      <c r="C301" s="43">
        <f>Input!$I$4+Input!$I$8*SIN(B301)/VLOOKUP(ROUND(ABS(Input!$I$3),0),LAT!$A$4:$E$94,5,TRUE)</f>
        <v>-96.82336858488914</v>
      </c>
      <c r="D301" s="43">
        <f>Input!$I$3+Input!$I$8*COS(B301)/VLOOKUP(ROUND(ABS(Input!$I$3),0),LAT!$A$4:$E$94,4,TRUE)</f>
        <v>33.013372375217095</v>
      </c>
    </row>
    <row r="302" spans="1:4" ht="12.75">
      <c r="A302" s="26">
        <v>300</v>
      </c>
      <c r="B302" s="43">
        <f t="shared" si="4"/>
        <v>5.235987755982989</v>
      </c>
      <c r="C302" s="43">
        <f>Input!$I$4+Input!$I$8*SIN(B302)/VLOOKUP(ROUND(ABS(Input!$I$3),0),LAT!$A$4:$E$94,5,TRUE)</f>
        <v>-96.82262864326293</v>
      </c>
      <c r="D302" s="43">
        <f>Input!$I$3+Input!$I$8*COS(B302)/VLOOKUP(ROUND(ABS(Input!$I$3),0),LAT!$A$4:$E$94,4,TRUE)</f>
        <v>33.014474419636336</v>
      </c>
    </row>
    <row r="303" spans="1:4" ht="12.75">
      <c r="A303" s="26">
        <v>301</v>
      </c>
      <c r="B303" s="43">
        <f t="shared" si="4"/>
        <v>5.253441048502932</v>
      </c>
      <c r="C303" s="43">
        <f>Input!$I$4+Input!$I$8*SIN(B303)/VLOOKUP(ROUND(ABS(Input!$I$3),0),LAT!$A$4:$E$94,5,TRUE)</f>
        <v>-96.82186598933635</v>
      </c>
      <c r="D303" s="43">
        <f>Input!$I$3+Input!$I$8*COS(B303)/VLOOKUP(ROUND(ABS(Input!$I$3),0),LAT!$A$4:$E$94,4,TRUE)</f>
        <v>33.015565414515955</v>
      </c>
    </row>
    <row r="304" spans="1:4" ht="12.75">
      <c r="A304" s="26">
        <v>302</v>
      </c>
      <c r="B304" s="43">
        <f t="shared" si="4"/>
        <v>5.270894341022875</v>
      </c>
      <c r="C304" s="43">
        <f>Input!$I$4+Input!$I$8*SIN(B304)/VLOOKUP(ROUND(ABS(Input!$I$3),0),LAT!$A$4:$E$94,5,TRUE)</f>
        <v>-96.82108085542117</v>
      </c>
      <c r="D304" s="43">
        <f>Input!$I$3+Input!$I$8*COS(B304)/VLOOKUP(ROUND(ABS(Input!$I$3),0),LAT!$A$4:$E$94,4,TRUE)</f>
        <v>33.01664502752835</v>
      </c>
    </row>
    <row r="305" spans="1:4" ht="12.75">
      <c r="A305" s="26">
        <v>303</v>
      </c>
      <c r="B305" s="43">
        <f t="shared" si="4"/>
        <v>5.288347633542818</v>
      </c>
      <c r="C305" s="43">
        <f>Input!$I$4+Input!$I$8*SIN(B305)/VLOOKUP(ROUND(ABS(Input!$I$3),0),LAT!$A$4:$E$94,5,TRUE)</f>
        <v>-96.8202734806768</v>
      </c>
      <c r="D305" s="43">
        <f>Input!$I$3+Input!$I$8*COS(B305)/VLOOKUP(ROUND(ABS(Input!$I$3),0),LAT!$A$4:$E$94,4,TRUE)</f>
        <v>33.01771292981293</v>
      </c>
    </row>
    <row r="306" spans="1:4" ht="12.75">
      <c r="A306" s="26">
        <v>304</v>
      </c>
      <c r="B306" s="43">
        <f t="shared" si="4"/>
        <v>5.305800926062761</v>
      </c>
      <c r="C306" s="43">
        <f>Input!$I$4+Input!$I$8*SIN(B306)/VLOOKUP(ROUND(ABS(Input!$I$3),0),LAT!$A$4:$E$94,5,TRUE)</f>
        <v>-96.8194441110374</v>
      </c>
      <c r="D306" s="43">
        <f>Input!$I$3+Input!$I$8*COS(B306)/VLOOKUP(ROUND(ABS(Input!$I$3),0),LAT!$A$4:$E$94,4,TRUE)</f>
        <v>33.018768796076316</v>
      </c>
    </row>
    <row r="307" spans="1:4" ht="12.75">
      <c r="A307" s="26">
        <v>305</v>
      </c>
      <c r="B307" s="43">
        <f t="shared" si="4"/>
        <v>5.323254218582705</v>
      </c>
      <c r="C307" s="43">
        <f>Input!$I$4+Input!$I$8*SIN(B307)/VLOOKUP(ROUND(ABS(Input!$I$3),0),LAT!$A$4:$E$94,5,TRUE)</f>
        <v>-96.818592999137</v>
      </c>
      <c r="D307" s="43">
        <f>Input!$I$3+Input!$I$8*COS(B307)/VLOOKUP(ROUND(ABS(Input!$I$3),0),LAT!$A$4:$E$94,4,TRUE)</f>
        <v>33.01981230469143</v>
      </c>
    </row>
    <row r="308" spans="1:4" ht="12.75">
      <c r="A308" s="26">
        <v>306</v>
      </c>
      <c r="B308" s="43">
        <f t="shared" si="4"/>
        <v>5.340707511102648</v>
      </c>
      <c r="C308" s="43">
        <f>Input!$I$4+Input!$I$8*SIN(B308)/VLOOKUP(ROUND(ABS(Input!$I$3),0),LAT!$A$4:$E$94,5,TRUE)</f>
        <v>-96.81772040423252</v>
      </c>
      <c r="D308" s="43">
        <f>Input!$I$3+Input!$I$8*COS(B308)/VLOOKUP(ROUND(ABS(Input!$I$3),0),LAT!$A$4:$E$94,4,TRUE)</f>
        <v>33.02084313779542</v>
      </c>
    </row>
    <row r="309" spans="1:4" ht="12.75">
      <c r="A309" s="26">
        <v>307</v>
      </c>
      <c r="B309" s="43">
        <f t="shared" si="4"/>
        <v>5.358160803622591</v>
      </c>
      <c r="C309" s="43">
        <f>Input!$I$4+Input!$I$8*SIN(B309)/VLOOKUP(ROUND(ABS(Input!$I$3),0),LAT!$A$4:$E$94,5,TRUE)</f>
        <v>-96.81682659212483</v>
      </c>
      <c r="D309" s="43">
        <f>Input!$I$3+Input!$I$8*COS(B309)/VLOOKUP(ROUND(ABS(Input!$I$3),0),LAT!$A$4:$E$94,4,TRUE)</f>
        <v>33.02186098138654</v>
      </c>
    </row>
    <row r="310" spans="1:4" ht="12.75">
      <c r="A310" s="26">
        <v>308</v>
      </c>
      <c r="B310" s="43">
        <f t="shared" si="4"/>
        <v>5.375614096142535</v>
      </c>
      <c r="C310" s="43">
        <f>Input!$I$4+Input!$I$8*SIN(B310)/VLOOKUP(ROUND(ABS(Input!$I$3),0),LAT!$A$4:$E$94,5,TRUE)</f>
        <v>-96.81591183507774</v>
      </c>
      <c r="D310" s="43">
        <f>Input!$I$3+Input!$I$8*COS(B310)/VLOOKUP(ROUND(ABS(Input!$I$3),0),LAT!$A$4:$E$94,4,TRUE)</f>
        <v>33.02286552541978</v>
      </c>
    </row>
    <row r="311" spans="1:4" ht="12.75">
      <c r="A311" s="26">
        <v>309</v>
      </c>
      <c r="B311" s="43">
        <f t="shared" si="4"/>
        <v>5.3930673886624785</v>
      </c>
      <c r="C311" s="43">
        <f>Input!$I$4+Input!$I$8*SIN(B311)/VLOOKUP(ROUND(ABS(Input!$I$3),0),LAT!$A$4:$E$94,5,TRUE)</f>
        <v>-96.81497641173513</v>
      </c>
      <c r="D311" s="43">
        <f>Input!$I$3+Input!$I$8*COS(B311)/VLOOKUP(ROUND(ABS(Input!$I$3),0),LAT!$A$4:$E$94,4,TRUE)</f>
        <v>33.02385646390129</v>
      </c>
    </row>
    <row r="312" spans="1:4" ht="12.75">
      <c r="A312" s="26">
        <v>310</v>
      </c>
      <c r="B312" s="43">
        <f t="shared" si="4"/>
        <v>5.410520681182422</v>
      </c>
      <c r="C312" s="43">
        <f>Input!$I$4+Input!$I$8*SIN(B312)/VLOOKUP(ROUND(ABS(Input!$I$3),0),LAT!$A$4:$E$94,5,TRUE)</f>
        <v>-96.81402060703601</v>
      </c>
      <c r="D312" s="43">
        <f>Input!$I$3+Input!$I$8*COS(B312)/VLOOKUP(ROUND(ABS(Input!$I$3),0),LAT!$A$4:$E$94,4,TRUE)</f>
        <v>33.024833494981614</v>
      </c>
    </row>
    <row r="313" spans="1:4" ht="12.75">
      <c r="A313" s="26">
        <v>311</v>
      </c>
      <c r="B313" s="43">
        <f t="shared" si="4"/>
        <v>5.427973973702365</v>
      </c>
      <c r="C313" s="43">
        <f>Input!$I$4+Input!$I$8*SIN(B313)/VLOOKUP(ROUND(ABS(Input!$I$3),0),LAT!$A$4:$E$94,5,TRUE)</f>
        <v>-96.81304471212773</v>
      </c>
      <c r="D313" s="43">
        <f>Input!$I$3+Input!$I$8*COS(B313)/VLOOKUP(ROUND(ABS(Input!$I$3),0),LAT!$A$4:$E$94,4,TRUE)</f>
        <v>33.02579632104762</v>
      </c>
    </row>
    <row r="314" spans="1:4" ht="12.75">
      <c r="A314" s="26">
        <v>312</v>
      </c>
      <c r="B314" s="43">
        <f t="shared" si="4"/>
        <v>5.445427266222308</v>
      </c>
      <c r="C314" s="43">
        <f>Input!$I$4+Input!$I$8*SIN(B314)/VLOOKUP(ROUND(ABS(Input!$I$3),0),LAT!$A$4:$E$94,5,TRUE)</f>
        <v>-96.81204902427736</v>
      </c>
      <c r="D314" s="43">
        <f>Input!$I$3+Input!$I$8*COS(B314)/VLOOKUP(ROUND(ABS(Input!$I$3),0),LAT!$A$4:$E$94,4,TRUE)</f>
        <v>33.02674464881316</v>
      </c>
    </row>
    <row r="315" spans="1:4" ht="12.75">
      <c r="A315" s="26">
        <v>313</v>
      </c>
      <c r="B315" s="43">
        <f t="shared" si="4"/>
        <v>5.462880558742251</v>
      </c>
      <c r="C315" s="43">
        <f>Input!$I$4+Input!$I$8*SIN(B315)/VLOOKUP(ROUND(ABS(Input!$I$3),0),LAT!$A$4:$E$94,5,TRUE)</f>
        <v>-96.81103384678104</v>
      </c>
      <c r="D315" s="43">
        <f>Input!$I$3+Input!$I$8*COS(B315)/VLOOKUP(ROUND(ABS(Input!$I$3),0),LAT!$A$4:$E$94,4,TRUE)</f>
        <v>33.0276781894084</v>
      </c>
    </row>
    <row r="316" spans="1:4" ht="12.75">
      <c r="A316" s="26">
        <v>314</v>
      </c>
      <c r="B316" s="43">
        <f t="shared" si="4"/>
        <v>5.480333851262194</v>
      </c>
      <c r="C316" s="43">
        <f>Input!$I$4+Input!$I$8*SIN(B316)/VLOOKUP(ROUND(ABS(Input!$I$3),0),LAT!$A$4:$E$94,5,TRUE)</f>
        <v>-96.80999948887168</v>
      </c>
      <c r="D316" s="43">
        <f>Input!$I$3+Input!$I$8*COS(B316)/VLOOKUP(ROUND(ABS(Input!$I$3),0),LAT!$A$4:$E$94,4,TRUE)</f>
        <v>33.02859665846785</v>
      </c>
    </row>
    <row r="317" spans="1:4" ht="12.75">
      <c r="A317" s="26">
        <v>315</v>
      </c>
      <c r="B317" s="43">
        <f t="shared" si="4"/>
        <v>5.497787143782138</v>
      </c>
      <c r="C317" s="43">
        <f>Input!$I$4+Input!$I$8*SIN(B317)/VLOOKUP(ROUND(ABS(Input!$I$3),0),LAT!$A$4:$E$94,5,TRUE)</f>
        <v>-96.80894626562473</v>
      </c>
      <c r="D317" s="43">
        <f>Input!$I$3+Input!$I$8*COS(B317)/VLOOKUP(ROUND(ABS(Input!$I$3),0),LAT!$A$4:$E$94,4,TRUE)</f>
        <v>33.02949977621692</v>
      </c>
    </row>
    <row r="318" spans="1:4" ht="12.75">
      <c r="A318" s="26">
        <v>316</v>
      </c>
      <c r="B318" s="43">
        <f t="shared" si="4"/>
        <v>5.515240436302081</v>
      </c>
      <c r="C318" s="43">
        <f>Input!$I$4+Input!$I$8*SIN(B318)/VLOOKUP(ROUND(ABS(Input!$I$3),0),LAT!$A$4:$E$94,5,TRUE)</f>
        <v>-96.80787449786217</v>
      </c>
      <c r="D318" s="43">
        <f>Input!$I$3+Input!$I$8*COS(B318)/VLOOKUP(ROUND(ABS(Input!$I$3),0),LAT!$A$4:$E$94,4,TRUE)</f>
        <v>33.03038726755721</v>
      </c>
    </row>
    <row r="319" spans="1:4" ht="12.75">
      <c r="A319" s="26">
        <v>317</v>
      </c>
      <c r="B319" s="43">
        <f t="shared" si="4"/>
        <v>5.532693728822025</v>
      </c>
      <c r="C319" s="43">
        <f>Input!$I$4+Input!$I$8*SIN(B319)/VLOOKUP(ROUND(ABS(Input!$I$3),0),LAT!$A$4:$E$94,5,TRUE)</f>
        <v>-96.80678451205486</v>
      </c>
      <c r="D319" s="43">
        <f>Input!$I$3+Input!$I$8*COS(B319)/VLOOKUP(ROUND(ABS(Input!$I$3),0),LAT!$A$4:$E$94,4,TRUE)</f>
        <v>33.031258862150246</v>
      </c>
    </row>
    <row r="320" spans="1:4" ht="12.75">
      <c r="A320" s="26">
        <v>318</v>
      </c>
      <c r="B320" s="43">
        <f t="shared" si="4"/>
        <v>5.550147021341968</v>
      </c>
      <c r="C320" s="43">
        <f>Input!$I$4+Input!$I$8*SIN(B320)/VLOOKUP(ROUND(ABS(Input!$I$3),0),LAT!$A$4:$E$94,5,TRUE)</f>
        <v>-96.80567664022304</v>
      </c>
      <c r="D320" s="43">
        <f>Input!$I$3+Input!$I$8*COS(B320)/VLOOKUP(ROUND(ABS(Input!$I$3),0),LAT!$A$4:$E$94,4,TRUE)</f>
        <v>33.03211429449988</v>
      </c>
    </row>
    <row r="321" spans="1:4" ht="12.75">
      <c r="A321" s="26">
        <v>319</v>
      </c>
      <c r="B321" s="43">
        <f t="shared" si="4"/>
        <v>5.567600313861911</v>
      </c>
      <c r="C321" s="43">
        <f>Input!$I$4+Input!$I$8*SIN(B321)/VLOOKUP(ROUND(ABS(Input!$I$3),0),LAT!$A$4:$E$94,5,TRUE)</f>
        <v>-96.80455121983519</v>
      </c>
      <c r="D321" s="43">
        <f>Input!$I$3+Input!$I$8*COS(B321)/VLOOKUP(ROUND(ABS(Input!$I$3),0),LAT!$A$4:$E$94,4,TRUE)</f>
        <v>33.03295330403313</v>
      </c>
    </row>
    <row r="322" spans="1:4" ht="12.75">
      <c r="A322" s="26">
        <v>320</v>
      </c>
      <c r="B322" s="43">
        <f aca="true" t="shared" si="5" ref="B322:B362">PI()*(A322)/180</f>
        <v>5.585053606381854</v>
      </c>
      <c r="C322" s="43">
        <f>Input!$I$4+Input!$I$8*SIN(B322)/VLOOKUP(ROUND(ABS(Input!$I$3),0),LAT!$A$4:$E$94,5,TRUE)</f>
        <v>-96.80340859370527</v>
      </c>
      <c r="D322" s="43">
        <f>Input!$I$3+Input!$I$8*COS(B322)/VLOOKUP(ROUND(ABS(Input!$I$3),0),LAT!$A$4:$E$94,4,TRUE)</f>
        <v>33.033775635179566</v>
      </c>
    </row>
    <row r="323" spans="1:4" ht="12.75">
      <c r="A323" s="26">
        <v>321</v>
      </c>
      <c r="B323" s="43">
        <f t="shared" si="5"/>
        <v>5.602506898901797</v>
      </c>
      <c r="C323" s="43">
        <f>Input!$I$4+Input!$I$8*SIN(B323)/VLOOKUP(ROUND(ABS(Input!$I$3),0),LAT!$A$4:$E$94,5,TRUE)</f>
        <v>-96.80224910988827</v>
      </c>
      <c r="D323" s="43">
        <f>Input!$I$3+Input!$I$8*COS(B323)/VLOOKUP(ROUND(ABS(Input!$I$3),0),LAT!$A$4:$E$94,4,TRUE)</f>
        <v>33.03458103744915</v>
      </c>
    </row>
    <row r="324" spans="1:4" ht="12.75">
      <c r="A324" s="26">
        <v>322</v>
      </c>
      <c r="B324" s="43">
        <f t="shared" si="5"/>
        <v>5.6199601914217405</v>
      </c>
      <c r="C324" s="43">
        <f>Input!$I$4+Input!$I$8*SIN(B324)/VLOOKUP(ROUND(ABS(Input!$I$3),0),LAT!$A$4:$E$94,5,TRUE)</f>
        <v>-96.80107312157416</v>
      </c>
      <c r="D324" s="43">
        <f>Input!$I$3+Input!$I$8*COS(B324)/VLOOKUP(ROUND(ABS(Input!$I$3),0),LAT!$A$4:$E$94,4,TRUE)</f>
        <v>33.03536926550855</v>
      </c>
    </row>
    <row r="325" spans="1:4" ht="12.75">
      <c r="A325" s="26">
        <v>323</v>
      </c>
      <c r="B325" s="43">
        <f t="shared" si="5"/>
        <v>5.6374134839416845</v>
      </c>
      <c r="C325" s="43">
        <f>Input!$I$4+Input!$I$8*SIN(B325)/VLOOKUP(ROUND(ABS(Input!$I$3),0),LAT!$A$4:$E$94,5,TRUE)</f>
        <v>-96.79988098698043</v>
      </c>
      <c r="D325" s="43">
        <f>Input!$I$3+Input!$I$8*COS(B325)/VLOOKUP(ROUND(ABS(Input!$I$3),0),LAT!$A$4:$E$94,4,TRUE)</f>
        <v>33.03614007925587</v>
      </c>
    </row>
    <row r="326" spans="1:4" ht="12.75">
      <c r="A326" s="26">
        <v>324</v>
      </c>
      <c r="B326" s="43">
        <f t="shared" si="5"/>
        <v>5.654866776461628</v>
      </c>
      <c r="C326" s="43">
        <f>Input!$I$4+Input!$I$8*SIN(B326)/VLOOKUP(ROUND(ABS(Input!$I$3),0),LAT!$A$4:$E$94,5,TRUE)</f>
        <v>-96.79867306924278</v>
      </c>
      <c r="D326" s="43">
        <f>Input!$I$3+Input!$I$8*COS(B326)/VLOOKUP(ROUND(ABS(Input!$I$3),0),LAT!$A$4:$E$94,4,TRUE)</f>
        <v>33.03689324389377</v>
      </c>
    </row>
    <row r="327" spans="1:4" ht="12.75">
      <c r="A327" s="26">
        <v>325</v>
      </c>
      <c r="B327" s="43">
        <f t="shared" si="5"/>
        <v>5.672320068981571</v>
      </c>
      <c r="C327" s="43">
        <f>Input!$I$4+Input!$I$8*SIN(B327)/VLOOKUP(ROUND(ABS(Input!$I$3),0),LAT!$A$4:$E$94,5,TRUE)</f>
        <v>-96.79744973630469</v>
      </c>
      <c r="D327" s="43">
        <f>Input!$I$3+Input!$I$8*COS(B327)/VLOOKUP(ROUND(ABS(Input!$I$3),0),LAT!$A$4:$E$94,4,TRUE)</f>
        <v>33.037628530001</v>
      </c>
    </row>
    <row r="328" spans="1:4" ht="12.75">
      <c r="A328" s="26">
        <v>326</v>
      </c>
      <c r="B328" s="43">
        <f t="shared" si="5"/>
        <v>5.689773361501514</v>
      </c>
      <c r="C328" s="43">
        <f>Input!$I$4+Input!$I$8*SIN(B328)/VLOOKUP(ROUND(ABS(Input!$I$3),0),LAT!$A$4:$E$94,5,TRUE)</f>
        <v>-96.79621136080517</v>
      </c>
      <c r="D328" s="43">
        <f>Input!$I$3+Input!$I$8*COS(B328)/VLOOKUP(ROUND(ABS(Input!$I$3),0),LAT!$A$4:$E$94,4,TRUE)</f>
        <v>33.038345713602304</v>
      </c>
    </row>
    <row r="329" spans="1:4" ht="12.75">
      <c r="A329" s="26">
        <v>327</v>
      </c>
      <c r="B329" s="43">
        <f t="shared" si="5"/>
        <v>5.707226654021458</v>
      </c>
      <c r="C329" s="43">
        <f>Input!$I$4+Input!$I$8*SIN(B329)/VLOOKUP(ROUND(ABS(Input!$I$3),0),LAT!$A$4:$E$94,5,TRUE)</f>
        <v>-96.79495831996546</v>
      </c>
      <c r="D329" s="43">
        <f>Input!$I$3+Input!$I$8*COS(B329)/VLOOKUP(ROUND(ABS(Input!$I$3),0),LAT!$A$4:$E$94,4,TRUE)</f>
        <v>33.03904457623659</v>
      </c>
    </row>
    <row r="330" spans="1:4" ht="12.75">
      <c r="A330" s="26">
        <v>328</v>
      </c>
      <c r="B330" s="43">
        <f t="shared" si="5"/>
        <v>5.7246799465414</v>
      </c>
      <c r="C330" s="43">
        <f>Input!$I$4+Input!$I$8*SIN(B330)/VLOOKUP(ROUND(ABS(Input!$I$3),0),LAT!$A$4:$E$94,5,TRUE)</f>
        <v>-96.79369099547388</v>
      </c>
      <c r="D330" s="43">
        <f>Input!$I$3+Input!$I$8*COS(B330)/VLOOKUP(ROUND(ABS(Input!$I$3),0),LAT!$A$4:$E$94,4,TRUE)</f>
        <v>33.03972490502355</v>
      </c>
    </row>
    <row r="331" spans="1:4" ht="12.75">
      <c r="A331" s="26">
        <v>329</v>
      </c>
      <c r="B331" s="43">
        <f t="shared" si="5"/>
        <v>5.742133239061344</v>
      </c>
      <c r="C331" s="43">
        <f>Input!$I$4+Input!$I$8*SIN(B331)/VLOOKUP(ROUND(ABS(Input!$I$3),0),LAT!$A$4:$E$94,5,TRUE)</f>
        <v>-96.79240977336978</v>
      </c>
      <c r="D331" s="43">
        <f>Input!$I$3+Input!$I$8*COS(B331)/VLOOKUP(ROUND(ABS(Input!$I$3),0),LAT!$A$4:$E$94,4,TRUE)</f>
        <v>33.04038649272843</v>
      </c>
    </row>
    <row r="332" spans="1:4" ht="12.75">
      <c r="A332" s="26">
        <v>330</v>
      </c>
      <c r="B332" s="43">
        <f t="shared" si="5"/>
        <v>5.759586531581287</v>
      </c>
      <c r="C332" s="43">
        <f>Input!$I$4+Input!$I$8*SIN(B332)/VLOOKUP(ROUND(ABS(Input!$I$3),0),LAT!$A$4:$E$94,5,TRUE)</f>
        <v>-96.79111504392583</v>
      </c>
      <c r="D332" s="43">
        <f>Input!$I$3+Input!$I$8*COS(B332)/VLOOKUP(ROUND(ABS(Input!$I$3),0),LAT!$A$4:$E$94,4,TRUE)</f>
        <v>33.04102913782521</v>
      </c>
    </row>
    <row r="333" spans="1:4" ht="12.75">
      <c r="A333" s="26">
        <v>331</v>
      </c>
      <c r="B333" s="43">
        <f t="shared" si="5"/>
        <v>5.777039824101231</v>
      </c>
      <c r="C333" s="43">
        <f>Input!$I$4+Input!$I$8*SIN(B333)/VLOOKUP(ROUND(ABS(Input!$I$3),0),LAT!$A$4:$E$94,5,TRUE)</f>
        <v>-96.78980720152914</v>
      </c>
      <c r="D333" s="43">
        <f>Input!$I$3+Input!$I$8*COS(B333)/VLOOKUP(ROUND(ABS(Input!$I$3),0),LAT!$A$4:$E$94,4,TRUE)</f>
        <v>33.04165264455797</v>
      </c>
    </row>
    <row r="334" spans="1:4" ht="12.75">
      <c r="A334" s="26">
        <v>332</v>
      </c>
      <c r="B334" s="43">
        <f t="shared" si="5"/>
        <v>5.794493116621174</v>
      </c>
      <c r="C334" s="43">
        <f>Input!$I$4+Input!$I$8*SIN(B334)/VLOOKUP(ROUND(ABS(Input!$I$3),0),LAT!$A$4:$E$94,5,TRUE)</f>
        <v>-96.78848664456117</v>
      </c>
      <c r="D334" s="43">
        <f>Input!$I$3+Input!$I$8*COS(B334)/VLOOKUP(ROUND(ABS(Input!$I$3),0),LAT!$A$4:$E$94,4,TRUE)</f>
        <v>33.042256823000514</v>
      </c>
    </row>
    <row r="335" spans="1:4" ht="12.75">
      <c r="A335" s="26">
        <v>333</v>
      </c>
      <c r="B335" s="43">
        <f t="shared" si="5"/>
        <v>5.811946409141117</v>
      </c>
      <c r="C335" s="43">
        <f>Input!$I$4+Input!$I$8*SIN(B335)/VLOOKUP(ROUND(ABS(Input!$I$3),0),LAT!$A$4:$E$94,5,TRUE)</f>
        <v>-96.7871537752764</v>
      </c>
      <c r="D335" s="43">
        <f>Input!$I$3+Input!$I$8*COS(B335)/VLOOKUP(ROUND(ABS(Input!$I$3),0),LAT!$A$4:$E$94,4,TRUE)</f>
        <v>33.042841489114245</v>
      </c>
    </row>
    <row r="336" spans="1:4" ht="12.75">
      <c r="A336" s="26">
        <v>334</v>
      </c>
      <c r="B336" s="43">
        <f t="shared" si="5"/>
        <v>5.829399701661061</v>
      </c>
      <c r="C336" s="43">
        <f>Input!$I$4+Input!$I$8*SIN(B336)/VLOOKUP(ROUND(ABS(Input!$I$3),0),LAT!$A$4:$E$94,5,TRUE)</f>
        <v>-96.78580899967969</v>
      </c>
      <c r="D336" s="43">
        <f>Input!$I$3+Input!$I$8*COS(B336)/VLOOKUP(ROUND(ABS(Input!$I$3),0),LAT!$A$4:$E$94,4,TRUE)</f>
        <v>33.04340646480419</v>
      </c>
    </row>
    <row r="337" spans="1:4" ht="12.75">
      <c r="A337" s="26">
        <v>335</v>
      </c>
      <c r="B337" s="43">
        <f t="shared" si="5"/>
        <v>5.8468529941810035</v>
      </c>
      <c r="C337" s="43">
        <f>Input!$I$4+Input!$I$8*SIN(B337)/VLOOKUP(ROUND(ABS(Input!$I$3),0),LAT!$A$4:$E$94,5,TRUE)</f>
        <v>-96.78445272740272</v>
      </c>
      <c r="D337" s="43">
        <f>Input!$I$3+Input!$I$8*COS(B337)/VLOOKUP(ROUND(ABS(Input!$I$3),0),LAT!$A$4:$E$94,4,TRUE)</f>
        <v>33.043951577973296</v>
      </c>
    </row>
    <row r="338" spans="1:4" ht="12.75">
      <c r="A338" s="26">
        <v>336</v>
      </c>
      <c r="B338" s="43">
        <f t="shared" si="5"/>
        <v>5.8643062867009474</v>
      </c>
      <c r="C338" s="43">
        <f>Input!$I$4+Input!$I$8*SIN(B338)/VLOOKUP(ROUND(ABS(Input!$I$3),0),LAT!$A$4:$E$94,5,TRUE)</f>
        <v>-96.78308537157918</v>
      </c>
      <c r="D338" s="43">
        <f>Input!$I$3+Input!$I$8*COS(B338)/VLOOKUP(ROUND(ABS(Input!$I$3),0),LAT!$A$4:$E$94,4,TRUE)</f>
        <v>33.044476662574795</v>
      </c>
    </row>
    <row r="339" spans="1:4" ht="12.75">
      <c r="A339" s="26">
        <v>337</v>
      </c>
      <c r="B339" s="43">
        <f t="shared" si="5"/>
        <v>5.88175957922089</v>
      </c>
      <c r="C339" s="43">
        <f>Input!$I$4+Input!$I$8*SIN(B339)/VLOOKUP(ROUND(ABS(Input!$I$3),0),LAT!$A$4:$E$94,5,TRUE)</f>
        <v>-96.78170734871888</v>
      </c>
      <c r="D339" s="43">
        <f>Input!$I$3+Input!$I$8*COS(B339)/VLOOKUP(ROUND(ABS(Input!$I$3),0),LAT!$A$4:$E$94,4,TRUE)</f>
        <v>33.04498155866283</v>
      </c>
    </row>
    <row r="340" spans="1:4" ht="12.75">
      <c r="A340" s="26">
        <v>338</v>
      </c>
      <c r="B340" s="43">
        <f t="shared" si="5"/>
        <v>5.899212871740834</v>
      </c>
      <c r="C340" s="43">
        <f>Input!$I$4+Input!$I$8*SIN(B340)/VLOOKUP(ROUND(ABS(Input!$I$3),0),LAT!$A$4:$E$94,5,TRUE)</f>
        <v>-96.78031907858094</v>
      </c>
      <c r="D340" s="43">
        <f>Input!$I$3+Input!$I$8*COS(B340)/VLOOKUP(ROUND(ABS(Input!$I$3),0),LAT!$A$4:$E$94,4,TRUE)</f>
        <v>33.04546611244118</v>
      </c>
    </row>
    <row r="341" spans="1:4" ht="12.75">
      <c r="A341" s="26">
        <v>339</v>
      </c>
      <c r="B341" s="43">
        <f t="shared" si="5"/>
        <v>5.916666164260777</v>
      </c>
      <c r="C341" s="43">
        <f>Input!$I$4+Input!$I$8*SIN(B341)/VLOOKUP(ROUND(ABS(Input!$I$3),0),LAT!$A$4:$E$94,5,TRUE)</f>
        <v>-96.77892098404591</v>
      </c>
      <c r="D341" s="43">
        <f>Input!$I$3+Input!$I$8*COS(B341)/VLOOKUP(ROUND(ABS(Input!$I$3),0),LAT!$A$4:$E$94,4,TRUE)</f>
        <v>33.04593017631006</v>
      </c>
    </row>
    <row r="342" spans="1:4" ht="12.75">
      <c r="A342" s="26">
        <v>340</v>
      </c>
      <c r="B342" s="43">
        <f t="shared" si="5"/>
        <v>5.934119456780721</v>
      </c>
      <c r="C342" s="43">
        <f>Input!$I$4+Input!$I$8*SIN(B342)/VLOOKUP(ROUND(ABS(Input!$I$3),0),LAT!$A$4:$E$94,5,TRUE)</f>
        <v>-96.7775134909869</v>
      </c>
      <c r="D342" s="43">
        <f>Input!$I$3+Input!$I$8*COS(B342)/VLOOKUP(ROUND(ABS(Input!$I$3),0),LAT!$A$4:$E$94,4,TRUE)</f>
        <v>33.04637360891111</v>
      </c>
    </row>
    <row r="343" spans="1:4" ht="12.75">
      <c r="A343" s="26">
        <v>341</v>
      </c>
      <c r="B343" s="43">
        <f t="shared" si="5"/>
        <v>5.951572749300663</v>
      </c>
      <c r="C343" s="43">
        <f>Input!$I$4+Input!$I$8*SIN(B343)/VLOOKUP(ROUND(ABS(Input!$I$3),0),LAT!$A$4:$E$94,5,TRUE)</f>
        <v>-96.77609702813996</v>
      </c>
      <c r="D343" s="43">
        <f>Input!$I$3+Input!$I$8*COS(B343)/VLOOKUP(ROUND(ABS(Input!$I$3),0),LAT!$A$4:$E$94,4,TRUE)</f>
        <v>33.04679627517048</v>
      </c>
    </row>
    <row r="344" spans="1:4" ht="12.75">
      <c r="A344" s="26">
        <v>342</v>
      </c>
      <c r="B344" s="43">
        <f t="shared" si="5"/>
        <v>5.969026041820607</v>
      </c>
      <c r="C344" s="43">
        <f>Input!$I$4+Input!$I$8*SIN(B344)/VLOOKUP(ROUND(ABS(Input!$I$3),0),LAT!$A$4:$E$94,5,TRUE)</f>
        <v>-96.77467202697336</v>
      </c>
      <c r="D344" s="43">
        <f>Input!$I$3+Input!$I$8*COS(B344)/VLOOKUP(ROUND(ABS(Input!$I$3),0),LAT!$A$4:$E$94,4,TRUE)</f>
        <v>33.04719804633993</v>
      </c>
    </row>
    <row r="345" spans="1:4" ht="12.75">
      <c r="A345" s="26">
        <v>343</v>
      </c>
      <c r="B345" s="43">
        <f t="shared" si="5"/>
        <v>5.986479334340551</v>
      </c>
      <c r="C345" s="43">
        <f>Input!$I$4+Input!$I$8*SIN(B345)/VLOOKUP(ROUND(ABS(Input!$I$3),0),LAT!$A$4:$E$94,5,TRUE)</f>
        <v>-96.77323892155628</v>
      </c>
      <c r="D345" s="43">
        <f>Input!$I$3+Input!$I$8*COS(B345)/VLOOKUP(ROUND(ABS(Input!$I$3),0),LAT!$A$4:$E$94,4,TRUE)</f>
        <v>33.04757880003606</v>
      </c>
    </row>
    <row r="346" spans="1:4" ht="12.75">
      <c r="A346" s="26">
        <v>344</v>
      </c>
      <c r="B346" s="43">
        <f t="shared" si="5"/>
        <v>6.003932626860493</v>
      </c>
      <c r="C346" s="43">
        <f>Input!$I$4+Input!$I$8*SIN(B346)/VLOOKUP(ROUND(ABS(Input!$I$3),0),LAT!$A$4:$E$94,5,TRUE)</f>
        <v>-96.77179814842653</v>
      </c>
      <c r="D346" s="43">
        <f>Input!$I$3+Input!$I$8*COS(B346)/VLOOKUP(ROUND(ABS(Input!$I$3),0),LAT!$A$4:$E$94,4,TRUE)</f>
        <v>33.0479384202776</v>
      </c>
    </row>
    <row r="347" spans="1:4" ht="12.75">
      <c r="A347" s="26">
        <v>345</v>
      </c>
      <c r="B347" s="43">
        <f t="shared" si="5"/>
        <v>6.021385919380437</v>
      </c>
      <c r="C347" s="43">
        <f>Input!$I$4+Input!$I$8*SIN(B347)/VLOOKUP(ROUND(ABS(Input!$I$3),0),LAT!$A$4:$E$94,5,TRUE)</f>
        <v>-96.77035014645753</v>
      </c>
      <c r="D347" s="43">
        <f>Input!$I$3+Input!$I$8*COS(B347)/VLOOKUP(ROUND(ABS(Input!$I$3),0),LAT!$A$4:$E$94,4,TRUE)</f>
        <v>33.04827679752077</v>
      </c>
    </row>
    <row r="348" spans="1:4" ht="12.75">
      <c r="A348" s="26">
        <v>346</v>
      </c>
      <c r="B348" s="43">
        <f t="shared" si="5"/>
        <v>6.03883921190038</v>
      </c>
      <c r="C348" s="43">
        <f>Input!$I$4+Input!$I$8*SIN(B348)/VLOOKUP(ROUND(ABS(Input!$I$3),0),LAT!$A$4:$E$94,5,TRUE)</f>
        <v>-96.76889535672473</v>
      </c>
      <c r="D348" s="43">
        <f>Input!$I$3+Input!$I$8*COS(B348)/VLOOKUP(ROUND(ABS(Input!$I$3),0),LAT!$A$4:$E$94,4,TRUE)</f>
        <v>33.04859382869256</v>
      </c>
    </row>
    <row r="349" spans="1:4" ht="12.75">
      <c r="A349" s="26">
        <v>347</v>
      </c>
      <c r="B349" s="43">
        <f t="shared" si="5"/>
        <v>6.056292504420323</v>
      </c>
      <c r="C349" s="43">
        <f>Input!$I$4+Input!$I$8*SIN(B349)/VLOOKUP(ROUND(ABS(Input!$I$3),0),LAT!$A$4:$E$94,5,TRUE)</f>
        <v>-96.76743422237115</v>
      </c>
      <c r="D349" s="43">
        <f>Input!$I$3+Input!$I$8*COS(B349)/VLOOKUP(ROUND(ABS(Input!$I$3),0),LAT!$A$4:$E$94,4,TRUE)</f>
        <v>33.048889417222206</v>
      </c>
    </row>
    <row r="350" spans="1:4" ht="12.75">
      <c r="A350" s="26">
        <v>348</v>
      </c>
      <c r="B350" s="43">
        <f t="shared" si="5"/>
        <v>6.073745796940266</v>
      </c>
      <c r="C350" s="43">
        <f>Input!$I$4+Input!$I$8*SIN(B350)/VLOOKUP(ROUND(ABS(Input!$I$3),0),LAT!$A$4:$E$94,5,TRUE)</f>
        <v>-96.7659671884725</v>
      </c>
      <c r="D350" s="43">
        <f>Input!$I$3+Input!$I$8*COS(B350)/VLOOKUP(ROUND(ABS(Input!$I$3),0),LAT!$A$4:$E$94,4,TRUE)</f>
        <v>33.049163473070585</v>
      </c>
    </row>
    <row r="351" spans="1:4" ht="12.75">
      <c r="A351" s="26">
        <v>349</v>
      </c>
      <c r="B351" s="43">
        <f t="shared" si="5"/>
        <v>6.09119908946021</v>
      </c>
      <c r="C351" s="43">
        <f>Input!$I$4+Input!$I$8*SIN(B351)/VLOOKUP(ROUND(ABS(Input!$I$3),0),LAT!$A$4:$E$94,5,TRUE)</f>
        <v>-96.7644947019015</v>
      </c>
      <c r="D351" s="43">
        <f>Input!$I$3+Input!$I$8*COS(B351)/VLOOKUP(ROUND(ABS(Input!$I$3),0),LAT!$A$4:$E$94,4,TRUE)</f>
        <v>33.04941591275763</v>
      </c>
    </row>
    <row r="352" spans="1:4" ht="12.75">
      <c r="A352" s="26">
        <v>350</v>
      </c>
      <c r="B352" s="43">
        <f t="shared" si="5"/>
        <v>6.108652381980153</v>
      </c>
      <c r="C352" s="43">
        <f>Input!$I$4+Input!$I$8*SIN(B352)/VLOOKUP(ROUND(ABS(Input!$I$3),0),LAT!$A$4:$E$94,5,TRUE)</f>
        <v>-96.76301721119182</v>
      </c>
      <c r="D352" s="43">
        <f>Input!$I$3+Input!$I$8*COS(B352)/VLOOKUP(ROUND(ABS(Input!$I$3),0),LAT!$A$4:$E$94,4,TRUE)</f>
        <v>33.04964665938777</v>
      </c>
    </row>
    <row r="353" spans="1:4" ht="12.75">
      <c r="A353" s="26">
        <v>351</v>
      </c>
      <c r="B353" s="43">
        <f t="shared" si="5"/>
        <v>6.126105674500097</v>
      </c>
      <c r="C353" s="43">
        <f>Input!$I$4+Input!$I$8*SIN(B353)/VLOOKUP(ROUND(ABS(Input!$I$3),0),LAT!$A$4:$E$94,5,TRUE)</f>
        <v>-96.76153516640144</v>
      </c>
      <c r="D353" s="43">
        <f>Input!$I$3+Input!$I$8*COS(B353)/VLOOKUP(ROUND(ABS(Input!$I$3),0),LAT!$A$4:$E$94,4,TRUE)</f>
        <v>33.04985564267333</v>
      </c>
    </row>
    <row r="354" spans="1:4" ht="12.75">
      <c r="A354" s="26">
        <v>352</v>
      </c>
      <c r="B354" s="43">
        <f t="shared" si="5"/>
        <v>6.14355896702004</v>
      </c>
      <c r="C354" s="43">
        <f>Input!$I$4+Input!$I$8*SIN(B354)/VLOOKUP(ROUND(ABS(Input!$I$3),0),LAT!$A$4:$E$94,5,TRUE)</f>
        <v>-96.76004901897558</v>
      </c>
      <c r="D354" s="43">
        <f>Input!$I$3+Input!$I$8*COS(B354)/VLOOKUP(ROUND(ABS(Input!$I$3),0),LAT!$A$4:$E$94,4,TRUE)</f>
        <v>33.05004279895599</v>
      </c>
    </row>
    <row r="355" spans="1:4" ht="12.75">
      <c r="A355" s="26">
        <v>353</v>
      </c>
      <c r="B355" s="43">
        <f t="shared" si="5"/>
        <v>6.161012259539983</v>
      </c>
      <c r="C355" s="43">
        <f>Input!$I$4+Input!$I$8*SIN(B355)/VLOOKUP(ROUND(ABS(Input!$I$3),0),LAT!$A$4:$E$94,5,TRUE)</f>
        <v>-96.75855922160913</v>
      </c>
      <c r="D355" s="43">
        <f>Input!$I$3+Input!$I$8*COS(B355)/VLOOKUP(ROUND(ABS(Input!$I$3),0),LAT!$A$4:$E$94,4,TRUE)</f>
        <v>33.05020807122614</v>
      </c>
    </row>
    <row r="356" spans="1:4" ht="12.75">
      <c r="A356" s="26">
        <v>354</v>
      </c>
      <c r="B356" s="43">
        <f t="shared" si="5"/>
        <v>6.178465552059927</v>
      </c>
      <c r="C356" s="43">
        <f>Input!$I$4+Input!$I$8*SIN(B356)/VLOOKUP(ROUND(ABS(Input!$I$3),0),LAT!$A$4:$E$94,5,TRUE)</f>
        <v>-96.75706622810881</v>
      </c>
      <c r="D356" s="43">
        <f>Input!$I$3+Input!$I$8*COS(B356)/VLOOKUP(ROUND(ABS(Input!$I$3),0),LAT!$A$4:$E$94,4,TRUE)</f>
        <v>33.05035140914023</v>
      </c>
    </row>
    <row r="357" spans="1:4" ht="12.75">
      <c r="A357" s="26">
        <v>355</v>
      </c>
      <c r="B357" s="43">
        <f t="shared" si="5"/>
        <v>6.19591884457987</v>
      </c>
      <c r="C357" s="43">
        <f>Input!$I$4+Input!$I$8*SIN(B357)/VLOOKUP(ROUND(ABS(Input!$I$3),0),LAT!$A$4:$E$94,5,TRUE)</f>
        <v>-96.75557049325488</v>
      </c>
      <c r="D357" s="43">
        <f>Input!$I$3+Input!$I$8*COS(B357)/VLOOKUP(ROUND(ABS(Input!$I$3),0),LAT!$A$4:$E$94,4,TRUE)</f>
        <v>33.05047276903615</v>
      </c>
    </row>
    <row r="358" spans="1:4" ht="12.75">
      <c r="A358" s="26">
        <v>356</v>
      </c>
      <c r="B358" s="43">
        <f t="shared" si="5"/>
        <v>6.213372137099814</v>
      </c>
      <c r="C358" s="43">
        <f>Input!$I$4+Input!$I$8*SIN(B358)/VLOOKUP(ROUND(ABS(Input!$I$3),0),LAT!$A$4:$E$94,5,TRUE)</f>
        <v>-96.75407247266268</v>
      </c>
      <c r="D358" s="43">
        <f>Input!$I$3+Input!$I$8*COS(B358)/VLOOKUP(ROUND(ABS(Input!$I$3),0),LAT!$A$4:$E$94,4,TRUE)</f>
        <v>33.050572113946494</v>
      </c>
    </row>
    <row r="359" spans="1:4" ht="12.75">
      <c r="A359" s="26">
        <v>357</v>
      </c>
      <c r="B359" s="43">
        <f t="shared" si="5"/>
        <v>6.230825429619756</v>
      </c>
      <c r="C359" s="43">
        <f>Input!$I$4+Input!$I$8*SIN(B359)/VLOOKUP(ROUND(ABS(Input!$I$3),0),LAT!$A$4:$E$94,5,TRUE)</f>
        <v>-96.7525726226438</v>
      </c>
      <c r="D359" s="43">
        <f>Input!$I$3+Input!$I$8*COS(B359)/VLOOKUP(ROUND(ABS(Input!$I$3),0),LAT!$A$4:$E$94,4,TRUE)</f>
        <v>33.050649413609854</v>
      </c>
    </row>
    <row r="360" spans="1:4" ht="12.75">
      <c r="A360" s="26">
        <v>358</v>
      </c>
      <c r="B360" s="43">
        <f t="shared" si="5"/>
        <v>6.2482787221397</v>
      </c>
      <c r="C360" s="43">
        <f>Input!$I$4+Input!$I$8*SIN(B360)/VLOOKUP(ROUND(ABS(Input!$I$3),0),LAT!$A$4:$E$94,5,TRUE)</f>
        <v>-96.75107140006708</v>
      </c>
      <c r="D360" s="43">
        <f>Input!$I$3+Input!$I$8*COS(B360)/VLOOKUP(ROUND(ABS(Input!$I$3),0),LAT!$A$4:$E$94,4,TRUE)</f>
        <v>33.05070464447999</v>
      </c>
    </row>
    <row r="361" spans="1:4" ht="12.75">
      <c r="A361" s="26">
        <v>359</v>
      </c>
      <c r="B361" s="43">
        <f t="shared" si="5"/>
        <v>6.265732014659642</v>
      </c>
      <c r="C361" s="43">
        <f>Input!$I$4+Input!$I$8*SIN(B361)/VLOOKUP(ROUND(ABS(Input!$I$3),0),LAT!$A$4:$E$94,5,TRUE)</f>
        <v>-96.74956926221945</v>
      </c>
      <c r="D361" s="43">
        <f>Input!$I$3+Input!$I$8*COS(B361)/VLOOKUP(ROUND(ABS(Input!$I$3),0),LAT!$A$4:$E$94,4,TRUE)</f>
        <v>33.050737789733056</v>
      </c>
    </row>
    <row r="362" spans="1:4" ht="12.75">
      <c r="A362" s="26">
        <v>360</v>
      </c>
      <c r="B362" s="43">
        <f t="shared" si="5"/>
        <v>6.283185307179586</v>
      </c>
      <c r="C362" s="43">
        <f>Input!$I$4+Input!$I$8*SIN(B362)/VLOOKUP(ROUND(ABS(Input!$I$3),0),LAT!$A$4:$E$94,5,TRUE)</f>
        <v>-96.74806666666667</v>
      </c>
      <c r="D362" s="43">
        <f>Input!$I$3+Input!$I$8*COS(B362)/VLOOKUP(ROUND(ABS(Input!$I$3),0),LAT!$A$4:$E$94,4,TRUE)</f>
        <v>33.05074883927267</v>
      </c>
    </row>
  </sheetData>
  <sheetProtection password="FC29" sheet="1" objects="1" scenarios="1"/>
  <printOptions horizontalCentered="1" verticalCentered="1"/>
  <pageMargins left="0.5" right="0.5" top="0.5" bottom="0.5" header="0.25" footer="0.25"/>
  <pageSetup fitToHeight="999" fitToWidth="1" horizontalDpi="600" verticalDpi="600" orientation="landscape" r:id="rId2"/>
  <headerFooter alignWithMargins="0">
    <oddFooter>&amp;RPage &amp;P of &amp;N</oddFooter>
  </headerFooter>
  <drawing r:id="rId1"/>
</worksheet>
</file>

<file path=xl/worksheets/sheet6.xml><?xml version="1.0" encoding="utf-8"?>
<worksheet xmlns="http://schemas.openxmlformats.org/spreadsheetml/2006/main" xmlns:r="http://schemas.openxmlformats.org/officeDocument/2006/relationships">
  <sheetPr codeName="Sheet3">
    <pageSetUpPr fitToPage="1"/>
  </sheetPr>
  <dimension ref="A1:E176"/>
  <sheetViews>
    <sheetView workbookViewId="0" topLeftCell="A1">
      <pane ySplit="3" topLeftCell="BM4" activePane="bottomLeft" state="frozen"/>
      <selection pane="topLeft" activeCell="B14" sqref="B14"/>
      <selection pane="bottomLeft" activeCell="C17" sqref="C17"/>
    </sheetView>
  </sheetViews>
  <sheetFormatPr defaultColWidth="9.140625" defaultRowHeight="12.75"/>
  <cols>
    <col min="1" max="5" width="15.7109375" style="0" customWidth="1"/>
  </cols>
  <sheetData>
    <row r="1" spans="1:5" ht="32.25" customHeight="1">
      <c r="A1" s="99" t="s">
        <v>12</v>
      </c>
      <c r="B1" s="99"/>
      <c r="C1" s="99"/>
      <c r="D1" s="99"/>
      <c r="E1" s="99"/>
    </row>
    <row r="2" spans="1:5" s="13" customFormat="1" ht="25.5">
      <c r="A2" s="11" t="s">
        <v>13</v>
      </c>
      <c r="B2" s="11" t="s">
        <v>14</v>
      </c>
      <c r="C2" s="11" t="s">
        <v>15</v>
      </c>
      <c r="D2" s="12" t="s">
        <v>16</v>
      </c>
      <c r="E2" s="11" t="s">
        <v>17</v>
      </c>
    </row>
    <row r="3" spans="1:5" s="13" customFormat="1" ht="12.75">
      <c r="A3" s="11" t="s">
        <v>18</v>
      </c>
      <c r="B3" s="11" t="s">
        <v>19</v>
      </c>
      <c r="C3" s="11" t="s">
        <v>19</v>
      </c>
      <c r="D3" s="12" t="s">
        <v>19</v>
      </c>
      <c r="E3" s="12" t="s">
        <v>19</v>
      </c>
    </row>
    <row r="4" spans="1:5" ht="12.75">
      <c r="A4" s="14">
        <v>0</v>
      </c>
      <c r="B4" s="15">
        <v>1842.9</v>
      </c>
      <c r="C4" s="15">
        <v>1855.32</v>
      </c>
      <c r="D4" s="16">
        <f aca="true" t="shared" si="0" ref="D4:D35">B4*60</f>
        <v>110574</v>
      </c>
      <c r="E4" s="16">
        <f aca="true" t="shared" si="1" ref="E4:E35">C4*60</f>
        <v>111319.2</v>
      </c>
    </row>
    <row r="5" spans="1:5" ht="12.75">
      <c r="A5" s="14">
        <v>1</v>
      </c>
      <c r="B5" s="15">
        <v>1842.91</v>
      </c>
      <c r="C5" s="15">
        <v>1855.04</v>
      </c>
      <c r="D5" s="16">
        <f t="shared" si="0"/>
        <v>110574.6</v>
      </c>
      <c r="E5" s="16">
        <f t="shared" si="1"/>
        <v>111302.4</v>
      </c>
    </row>
    <row r="6" spans="1:5" ht="12.75">
      <c r="A6" s="14">
        <v>2</v>
      </c>
      <c r="B6" s="15">
        <v>1842.93</v>
      </c>
      <c r="C6" s="15">
        <v>1854.2</v>
      </c>
      <c r="D6" s="16">
        <f t="shared" si="0"/>
        <v>110575.8</v>
      </c>
      <c r="E6" s="16">
        <f t="shared" si="1"/>
        <v>111252</v>
      </c>
    </row>
    <row r="7" spans="1:5" ht="12.75">
      <c r="A7" s="14">
        <v>3</v>
      </c>
      <c r="B7" s="15">
        <v>1842.96</v>
      </c>
      <c r="C7" s="15">
        <v>1852.8</v>
      </c>
      <c r="D7" s="16">
        <f t="shared" si="0"/>
        <v>110577.6</v>
      </c>
      <c r="E7" s="16">
        <f t="shared" si="1"/>
        <v>111168</v>
      </c>
    </row>
    <row r="8" spans="1:5" ht="12.75">
      <c r="A8" s="14">
        <v>4</v>
      </c>
      <c r="B8" s="15">
        <v>1842.99</v>
      </c>
      <c r="C8" s="15">
        <v>1850.84</v>
      </c>
      <c r="D8" s="16">
        <f t="shared" si="0"/>
        <v>110579.4</v>
      </c>
      <c r="E8" s="16">
        <f t="shared" si="1"/>
        <v>111050.4</v>
      </c>
    </row>
    <row r="9" spans="1:5" ht="12.75">
      <c r="A9" s="14">
        <v>5</v>
      </c>
      <c r="B9" s="15">
        <v>1843.05</v>
      </c>
      <c r="C9" s="15">
        <v>1848.31</v>
      </c>
      <c r="D9" s="16">
        <f t="shared" si="0"/>
        <v>110583</v>
      </c>
      <c r="E9" s="16">
        <f t="shared" si="1"/>
        <v>110898.59999999999</v>
      </c>
    </row>
    <row r="10" spans="1:5" ht="12.75">
      <c r="A10" s="14">
        <v>6</v>
      </c>
      <c r="B10" s="15">
        <v>1843.11</v>
      </c>
      <c r="C10" s="15">
        <v>1845.23</v>
      </c>
      <c r="D10" s="16">
        <f t="shared" si="0"/>
        <v>110586.59999999999</v>
      </c>
      <c r="E10" s="16">
        <f t="shared" si="1"/>
        <v>110713.8</v>
      </c>
    </row>
    <row r="11" spans="1:5" ht="12.75">
      <c r="A11" s="14">
        <v>7</v>
      </c>
      <c r="B11" s="15">
        <v>1843.18</v>
      </c>
      <c r="C11" s="15">
        <v>1841.59</v>
      </c>
      <c r="D11" s="16">
        <f t="shared" si="0"/>
        <v>110590.8</v>
      </c>
      <c r="E11" s="16">
        <f t="shared" si="1"/>
        <v>110495.4</v>
      </c>
    </row>
    <row r="12" spans="1:5" ht="12.75">
      <c r="A12" s="14">
        <v>8</v>
      </c>
      <c r="B12" s="15">
        <v>1843.26</v>
      </c>
      <c r="C12" s="15">
        <v>1837.39</v>
      </c>
      <c r="D12" s="16">
        <f t="shared" si="0"/>
        <v>110595.6</v>
      </c>
      <c r="E12" s="16">
        <f t="shared" si="1"/>
        <v>110243.40000000001</v>
      </c>
    </row>
    <row r="13" spans="1:5" ht="12.75">
      <c r="A13" s="14">
        <v>9</v>
      </c>
      <c r="B13" s="15">
        <v>1843.36</v>
      </c>
      <c r="C13" s="15">
        <v>1832.63</v>
      </c>
      <c r="D13" s="16">
        <f t="shared" si="0"/>
        <v>110601.59999999999</v>
      </c>
      <c r="E13" s="16">
        <f t="shared" si="1"/>
        <v>109957.8</v>
      </c>
    </row>
    <row r="14" spans="1:5" ht="12.75">
      <c r="A14" s="14">
        <v>10</v>
      </c>
      <c r="B14" s="15">
        <v>1843.46</v>
      </c>
      <c r="C14" s="15">
        <v>1827.32</v>
      </c>
      <c r="D14" s="16">
        <f t="shared" si="0"/>
        <v>110607.6</v>
      </c>
      <c r="E14" s="16">
        <f t="shared" si="1"/>
        <v>109639.2</v>
      </c>
    </row>
    <row r="15" spans="1:5" ht="12.75">
      <c r="A15" s="14">
        <v>11</v>
      </c>
      <c r="B15" s="15">
        <v>1843.58</v>
      </c>
      <c r="C15" s="15">
        <v>1821.46</v>
      </c>
      <c r="D15" s="16">
        <f t="shared" si="0"/>
        <v>110614.79999999999</v>
      </c>
      <c r="E15" s="16">
        <f t="shared" si="1"/>
        <v>109287.6</v>
      </c>
    </row>
    <row r="16" spans="1:5" ht="12.75">
      <c r="A16" s="14">
        <v>12</v>
      </c>
      <c r="B16" s="15">
        <v>1843.7</v>
      </c>
      <c r="C16" s="15">
        <v>1815.04</v>
      </c>
      <c r="D16" s="16">
        <f t="shared" si="0"/>
        <v>110622</v>
      </c>
      <c r="E16" s="16">
        <f t="shared" si="1"/>
        <v>108902.4</v>
      </c>
    </row>
    <row r="17" spans="1:5" ht="12.75">
      <c r="A17" s="14">
        <v>13</v>
      </c>
      <c r="B17" s="15">
        <v>1843.84</v>
      </c>
      <c r="C17" s="15">
        <v>1808.08</v>
      </c>
      <c r="D17" s="16">
        <f t="shared" si="0"/>
        <v>110630.4</v>
      </c>
      <c r="E17" s="16">
        <f t="shared" si="1"/>
        <v>108484.79999999999</v>
      </c>
    </row>
    <row r="18" spans="1:5" ht="12.75">
      <c r="A18" s="14">
        <v>14</v>
      </c>
      <c r="B18" s="15">
        <v>1843.99</v>
      </c>
      <c r="C18" s="15">
        <v>1800.57</v>
      </c>
      <c r="D18" s="16">
        <f t="shared" si="0"/>
        <v>110639.4</v>
      </c>
      <c r="E18" s="16">
        <f t="shared" si="1"/>
        <v>108034.2</v>
      </c>
    </row>
    <row r="19" spans="1:5" ht="12.75">
      <c r="A19" s="14">
        <v>15</v>
      </c>
      <c r="B19" s="15">
        <v>1844.14</v>
      </c>
      <c r="C19" s="15">
        <v>1792.51</v>
      </c>
      <c r="D19" s="16">
        <f t="shared" si="0"/>
        <v>110648.40000000001</v>
      </c>
      <c r="E19" s="16">
        <f t="shared" si="1"/>
        <v>107550.6</v>
      </c>
    </row>
    <row r="20" spans="1:5" ht="12.75">
      <c r="A20" s="14">
        <v>16</v>
      </c>
      <c r="B20" s="15">
        <v>1844.31</v>
      </c>
      <c r="C20" s="15">
        <v>1783.91</v>
      </c>
      <c r="D20" s="16">
        <f t="shared" si="0"/>
        <v>110658.59999999999</v>
      </c>
      <c r="E20" s="16">
        <f t="shared" si="1"/>
        <v>107034.6</v>
      </c>
    </row>
    <row r="21" spans="1:5" ht="12.75">
      <c r="A21" s="14">
        <v>17</v>
      </c>
      <c r="B21" s="15">
        <v>1844.49</v>
      </c>
      <c r="C21" s="15">
        <v>1774.76</v>
      </c>
      <c r="D21" s="16">
        <f t="shared" si="0"/>
        <v>110669.4</v>
      </c>
      <c r="E21" s="16">
        <f t="shared" si="1"/>
        <v>106485.6</v>
      </c>
    </row>
    <row r="22" spans="1:5" ht="12.75">
      <c r="A22" s="14">
        <v>18</v>
      </c>
      <c r="B22" s="15">
        <v>1844.67</v>
      </c>
      <c r="C22" s="15">
        <v>1765.08</v>
      </c>
      <c r="D22" s="16">
        <f t="shared" si="0"/>
        <v>110680.20000000001</v>
      </c>
      <c r="E22" s="16">
        <f t="shared" si="1"/>
        <v>105904.79999999999</v>
      </c>
    </row>
    <row r="23" spans="1:5" ht="12.75">
      <c r="A23" s="14">
        <v>19</v>
      </c>
      <c r="B23" s="15">
        <v>1844.87</v>
      </c>
      <c r="C23" s="15">
        <v>1754.87</v>
      </c>
      <c r="D23" s="16">
        <f t="shared" si="0"/>
        <v>110692.2</v>
      </c>
      <c r="E23" s="16">
        <f t="shared" si="1"/>
        <v>105292.2</v>
      </c>
    </row>
    <row r="24" spans="1:5" ht="12.75">
      <c r="A24" s="14">
        <v>20</v>
      </c>
      <c r="B24" s="15">
        <v>1845.07</v>
      </c>
      <c r="C24" s="15">
        <v>1744.12</v>
      </c>
      <c r="D24" s="16">
        <f t="shared" si="0"/>
        <v>110704.2</v>
      </c>
      <c r="E24" s="16">
        <f t="shared" si="1"/>
        <v>104647.2</v>
      </c>
    </row>
    <row r="25" spans="1:5" ht="12.75">
      <c r="A25" s="14">
        <v>21</v>
      </c>
      <c r="B25" s="15">
        <v>1845.28</v>
      </c>
      <c r="C25" s="15">
        <v>1732.84</v>
      </c>
      <c r="D25" s="16">
        <f t="shared" si="0"/>
        <v>110716.8</v>
      </c>
      <c r="E25" s="16">
        <f t="shared" si="1"/>
        <v>103970.4</v>
      </c>
    </row>
    <row r="26" spans="1:5" ht="12.75">
      <c r="A26" s="14">
        <v>22</v>
      </c>
      <c r="B26" s="15">
        <v>1845.5</v>
      </c>
      <c r="C26" s="15">
        <v>1721.04</v>
      </c>
      <c r="D26" s="16">
        <f t="shared" si="0"/>
        <v>110730</v>
      </c>
      <c r="E26" s="16">
        <f t="shared" si="1"/>
        <v>103262.4</v>
      </c>
    </row>
    <row r="27" spans="1:5" ht="12.75">
      <c r="A27" s="14">
        <v>23</v>
      </c>
      <c r="B27" s="15">
        <v>1845.73</v>
      </c>
      <c r="C27" s="15">
        <v>1708.71</v>
      </c>
      <c r="D27" s="16">
        <f t="shared" si="0"/>
        <v>110743.8</v>
      </c>
      <c r="E27" s="16">
        <f t="shared" si="1"/>
        <v>102522.6</v>
      </c>
    </row>
    <row r="28" spans="1:5" ht="12.75">
      <c r="A28" s="14">
        <v>24</v>
      </c>
      <c r="B28" s="15">
        <v>1845.97</v>
      </c>
      <c r="C28" s="15">
        <v>1695.86</v>
      </c>
      <c r="D28" s="16">
        <f t="shared" si="0"/>
        <v>110758.2</v>
      </c>
      <c r="E28" s="16">
        <f t="shared" si="1"/>
        <v>101751.59999999999</v>
      </c>
    </row>
    <row r="29" spans="1:5" ht="12.75">
      <c r="A29" s="14">
        <v>25</v>
      </c>
      <c r="B29" s="15">
        <v>1846.21</v>
      </c>
      <c r="C29" s="15">
        <v>1682.5</v>
      </c>
      <c r="D29" s="16">
        <f t="shared" si="0"/>
        <v>110772.6</v>
      </c>
      <c r="E29" s="16">
        <f t="shared" si="1"/>
        <v>100950</v>
      </c>
    </row>
    <row r="30" spans="1:5" ht="12.75">
      <c r="A30" s="14">
        <v>26</v>
      </c>
      <c r="B30" s="15">
        <v>1846.47</v>
      </c>
      <c r="C30" s="15">
        <v>1668.63</v>
      </c>
      <c r="D30" s="16">
        <f t="shared" si="0"/>
        <v>110788.2</v>
      </c>
      <c r="E30" s="16">
        <f t="shared" si="1"/>
        <v>100117.8</v>
      </c>
    </row>
    <row r="31" spans="1:5" ht="12.75">
      <c r="A31" s="14">
        <v>27</v>
      </c>
      <c r="B31" s="15">
        <v>1846.73</v>
      </c>
      <c r="C31" s="15">
        <v>1654.25</v>
      </c>
      <c r="D31" s="16">
        <f t="shared" si="0"/>
        <v>110803.8</v>
      </c>
      <c r="E31" s="16">
        <f t="shared" si="1"/>
        <v>99255</v>
      </c>
    </row>
    <row r="32" spans="1:5" ht="12.75">
      <c r="A32" s="14">
        <v>28</v>
      </c>
      <c r="B32" s="15">
        <v>1846.99</v>
      </c>
      <c r="C32" s="15">
        <v>1639.36</v>
      </c>
      <c r="D32" s="16">
        <f t="shared" si="0"/>
        <v>110819.4</v>
      </c>
      <c r="E32" s="16">
        <f t="shared" si="1"/>
        <v>98361.59999999999</v>
      </c>
    </row>
    <row r="33" spans="1:5" ht="12.75">
      <c r="A33" s="14">
        <v>29</v>
      </c>
      <c r="B33" s="15">
        <v>1847.26</v>
      </c>
      <c r="C33" s="15">
        <v>1623.98</v>
      </c>
      <c r="D33" s="16">
        <f t="shared" si="0"/>
        <v>110835.6</v>
      </c>
      <c r="E33" s="16">
        <f t="shared" si="1"/>
        <v>97438.8</v>
      </c>
    </row>
    <row r="34" spans="1:5" ht="12.75">
      <c r="A34" s="14">
        <v>30</v>
      </c>
      <c r="B34" s="15">
        <v>1847.54</v>
      </c>
      <c r="C34" s="15">
        <v>1608.1</v>
      </c>
      <c r="D34" s="16">
        <f t="shared" si="0"/>
        <v>110852.4</v>
      </c>
      <c r="E34" s="16">
        <f t="shared" si="1"/>
        <v>96486</v>
      </c>
    </row>
    <row r="35" spans="1:5" ht="12.75">
      <c r="A35" s="14">
        <v>31</v>
      </c>
      <c r="B35" s="15">
        <v>1847.82</v>
      </c>
      <c r="C35" s="15">
        <v>1591.74</v>
      </c>
      <c r="D35" s="16">
        <f t="shared" si="0"/>
        <v>110869.2</v>
      </c>
      <c r="E35" s="16">
        <f t="shared" si="1"/>
        <v>95504.4</v>
      </c>
    </row>
    <row r="36" spans="1:5" ht="12.75">
      <c r="A36" s="14">
        <v>32</v>
      </c>
      <c r="B36" s="15">
        <v>1848.11</v>
      </c>
      <c r="C36" s="15">
        <v>1574.89</v>
      </c>
      <c r="D36" s="16">
        <f aca="true" t="shared" si="2" ref="D36:D67">B36*60</f>
        <v>110886.59999999999</v>
      </c>
      <c r="E36" s="16">
        <f aca="true" t="shared" si="3" ref="E36:E67">C36*60</f>
        <v>94493.40000000001</v>
      </c>
    </row>
    <row r="37" spans="1:5" ht="12.75">
      <c r="A37" s="14">
        <v>33</v>
      </c>
      <c r="B37" s="15">
        <v>1848.41</v>
      </c>
      <c r="C37" s="15">
        <v>1557.55</v>
      </c>
      <c r="D37" s="16">
        <f t="shared" si="2"/>
        <v>110904.6</v>
      </c>
      <c r="E37" s="16">
        <f t="shared" si="3"/>
        <v>93453</v>
      </c>
    </row>
    <row r="38" spans="1:5" ht="12.75">
      <c r="A38" s="14">
        <v>34</v>
      </c>
      <c r="B38" s="15">
        <v>1848.71</v>
      </c>
      <c r="C38" s="15">
        <v>1539.75</v>
      </c>
      <c r="D38" s="16">
        <f t="shared" si="2"/>
        <v>110922.6</v>
      </c>
      <c r="E38" s="16">
        <f t="shared" si="3"/>
        <v>92385</v>
      </c>
    </row>
    <row r="39" spans="1:5" ht="12.75">
      <c r="A39" s="14">
        <v>35</v>
      </c>
      <c r="B39" s="15">
        <v>1849.01</v>
      </c>
      <c r="C39" s="15">
        <v>1521.47</v>
      </c>
      <c r="D39" s="16">
        <f t="shared" si="2"/>
        <v>110940.6</v>
      </c>
      <c r="E39" s="16">
        <f t="shared" si="3"/>
        <v>91288.2</v>
      </c>
    </row>
    <row r="40" spans="1:5" ht="12.75">
      <c r="A40" s="14">
        <v>36</v>
      </c>
      <c r="B40" s="15">
        <v>1849.32</v>
      </c>
      <c r="C40" s="15">
        <v>1502.73</v>
      </c>
      <c r="D40" s="16">
        <f t="shared" si="2"/>
        <v>110959.2</v>
      </c>
      <c r="E40" s="16">
        <f t="shared" si="3"/>
        <v>90163.8</v>
      </c>
    </row>
    <row r="41" spans="1:5" ht="12.75">
      <c r="A41" s="14">
        <v>37</v>
      </c>
      <c r="B41" s="15">
        <v>1849.63</v>
      </c>
      <c r="C41" s="15">
        <v>1483.53</v>
      </c>
      <c r="D41" s="16">
        <f t="shared" si="2"/>
        <v>110977.8</v>
      </c>
      <c r="E41" s="16">
        <f t="shared" si="3"/>
        <v>89011.8</v>
      </c>
    </row>
    <row r="42" spans="1:5" ht="12.75">
      <c r="A42" s="14">
        <v>38</v>
      </c>
      <c r="B42" s="15">
        <v>1849.94</v>
      </c>
      <c r="C42" s="15">
        <v>1463.87</v>
      </c>
      <c r="D42" s="16">
        <f t="shared" si="2"/>
        <v>110996.40000000001</v>
      </c>
      <c r="E42" s="16">
        <f t="shared" si="3"/>
        <v>87832.2</v>
      </c>
    </row>
    <row r="43" spans="1:5" ht="12.75">
      <c r="A43" s="14">
        <v>39</v>
      </c>
      <c r="B43" s="15">
        <v>1850.26</v>
      </c>
      <c r="C43" s="15">
        <v>1443.77</v>
      </c>
      <c r="D43" s="16">
        <f t="shared" si="2"/>
        <v>111015.6</v>
      </c>
      <c r="E43" s="16">
        <f t="shared" si="3"/>
        <v>86626.2</v>
      </c>
    </row>
    <row r="44" spans="1:5" ht="12.75">
      <c r="A44" s="14">
        <v>40</v>
      </c>
      <c r="B44" s="15">
        <v>1850.58</v>
      </c>
      <c r="C44" s="15">
        <v>1423.23</v>
      </c>
      <c r="D44" s="16">
        <f t="shared" si="2"/>
        <v>111034.79999999999</v>
      </c>
      <c r="E44" s="16">
        <f t="shared" si="3"/>
        <v>85393.8</v>
      </c>
    </row>
    <row r="45" spans="1:5" ht="12.75">
      <c r="A45" s="14">
        <v>41</v>
      </c>
      <c r="B45" s="15">
        <v>1850.9</v>
      </c>
      <c r="C45" s="15">
        <v>1402.25</v>
      </c>
      <c r="D45" s="16">
        <f t="shared" si="2"/>
        <v>111054</v>
      </c>
      <c r="E45" s="16">
        <f t="shared" si="3"/>
        <v>84135</v>
      </c>
    </row>
    <row r="46" spans="1:5" ht="12.75">
      <c r="A46" s="14">
        <v>42</v>
      </c>
      <c r="B46" s="15">
        <v>1851.22</v>
      </c>
      <c r="C46" s="15">
        <v>1380.85</v>
      </c>
      <c r="D46" s="16">
        <f t="shared" si="2"/>
        <v>111073.2</v>
      </c>
      <c r="E46" s="16">
        <f t="shared" si="3"/>
        <v>82851</v>
      </c>
    </row>
    <row r="47" spans="1:5" ht="12.75">
      <c r="A47" s="14">
        <v>43</v>
      </c>
      <c r="B47" s="15">
        <v>1851.55</v>
      </c>
      <c r="C47" s="15">
        <v>1359.02</v>
      </c>
      <c r="D47" s="16">
        <f t="shared" si="2"/>
        <v>111093</v>
      </c>
      <c r="E47" s="16">
        <f t="shared" si="3"/>
        <v>81541.2</v>
      </c>
    </row>
    <row r="48" spans="1:5" ht="12.75">
      <c r="A48" s="14">
        <v>44</v>
      </c>
      <c r="B48" s="15">
        <v>1851.87</v>
      </c>
      <c r="C48" s="15">
        <v>1336.77</v>
      </c>
      <c r="D48" s="16">
        <f t="shared" si="2"/>
        <v>111112.2</v>
      </c>
      <c r="E48" s="16">
        <f t="shared" si="3"/>
        <v>80206.2</v>
      </c>
    </row>
    <row r="49" spans="1:5" ht="12.75">
      <c r="A49" s="14">
        <v>45</v>
      </c>
      <c r="B49" s="15">
        <v>1852.2</v>
      </c>
      <c r="C49" s="15">
        <v>1314.11</v>
      </c>
      <c r="D49" s="16">
        <f t="shared" si="2"/>
        <v>111132</v>
      </c>
      <c r="E49" s="16">
        <f t="shared" si="3"/>
        <v>78846.59999999999</v>
      </c>
    </row>
    <row r="50" spans="1:5" ht="12.75">
      <c r="A50" s="14">
        <v>46</v>
      </c>
      <c r="B50" s="15">
        <v>1852.52</v>
      </c>
      <c r="C50" s="15">
        <v>1291.05</v>
      </c>
      <c r="D50" s="16">
        <f t="shared" si="2"/>
        <v>111151.2</v>
      </c>
      <c r="E50" s="16">
        <f t="shared" si="3"/>
        <v>77463</v>
      </c>
    </row>
    <row r="51" spans="1:5" ht="12.75">
      <c r="A51" s="14">
        <v>47</v>
      </c>
      <c r="B51" s="15">
        <v>1852.85</v>
      </c>
      <c r="C51" s="15">
        <v>1267.6</v>
      </c>
      <c r="D51" s="16">
        <f t="shared" si="2"/>
        <v>111171</v>
      </c>
      <c r="E51" s="16">
        <f t="shared" si="3"/>
        <v>76056</v>
      </c>
    </row>
    <row r="52" spans="1:5" ht="12.75">
      <c r="A52" s="14">
        <v>48</v>
      </c>
      <c r="B52" s="15">
        <v>1853.17</v>
      </c>
      <c r="C52" s="15">
        <v>1243.76</v>
      </c>
      <c r="D52" s="16">
        <f t="shared" si="2"/>
        <v>111190.20000000001</v>
      </c>
      <c r="E52" s="16">
        <f t="shared" si="3"/>
        <v>74625.6</v>
      </c>
    </row>
    <row r="53" spans="1:5" ht="12.75">
      <c r="A53" s="14">
        <v>49</v>
      </c>
      <c r="B53" s="15">
        <v>1853.5</v>
      </c>
      <c r="C53" s="15">
        <v>1219.53</v>
      </c>
      <c r="D53" s="16">
        <f t="shared" si="2"/>
        <v>111210</v>
      </c>
      <c r="E53" s="16">
        <f t="shared" si="3"/>
        <v>73171.8</v>
      </c>
    </row>
    <row r="54" spans="1:5" ht="12.75">
      <c r="A54" s="14">
        <v>50</v>
      </c>
      <c r="B54" s="15">
        <v>1853.82</v>
      </c>
      <c r="C54" s="15">
        <v>1194.93</v>
      </c>
      <c r="D54" s="16">
        <f t="shared" si="2"/>
        <v>111229.2</v>
      </c>
      <c r="E54" s="16">
        <f t="shared" si="3"/>
        <v>71695.8</v>
      </c>
    </row>
    <row r="55" spans="1:5" ht="12.75">
      <c r="A55" s="14">
        <v>51</v>
      </c>
      <c r="B55" s="15">
        <v>1854.14</v>
      </c>
      <c r="C55" s="15">
        <v>1169.96</v>
      </c>
      <c r="D55" s="16">
        <f t="shared" si="2"/>
        <v>111248.40000000001</v>
      </c>
      <c r="E55" s="16">
        <f t="shared" si="3"/>
        <v>70197.6</v>
      </c>
    </row>
    <row r="56" spans="1:5" ht="12.75">
      <c r="A56" s="14">
        <v>52</v>
      </c>
      <c r="B56" s="15">
        <v>1854.46</v>
      </c>
      <c r="C56" s="15">
        <v>1144.63</v>
      </c>
      <c r="D56" s="16">
        <f t="shared" si="2"/>
        <v>111267.6</v>
      </c>
      <c r="E56" s="16">
        <f t="shared" si="3"/>
        <v>68677.8</v>
      </c>
    </row>
    <row r="57" spans="1:5" ht="12.75">
      <c r="A57" s="14">
        <v>53</v>
      </c>
      <c r="B57" s="15">
        <v>1854.77</v>
      </c>
      <c r="C57" s="15">
        <v>1118.95</v>
      </c>
      <c r="D57" s="16">
        <f t="shared" si="2"/>
        <v>111286.2</v>
      </c>
      <c r="E57" s="16">
        <f t="shared" si="3"/>
        <v>67137</v>
      </c>
    </row>
    <row r="58" spans="1:5" ht="12.75">
      <c r="A58" s="14">
        <v>54</v>
      </c>
      <c r="B58" s="15">
        <v>1855.08</v>
      </c>
      <c r="C58" s="15">
        <v>1092.93</v>
      </c>
      <c r="D58" s="16">
        <f t="shared" si="2"/>
        <v>111304.79999999999</v>
      </c>
      <c r="E58" s="16">
        <f t="shared" si="3"/>
        <v>65575.8</v>
      </c>
    </row>
    <row r="59" spans="1:5" ht="12.75">
      <c r="A59" s="14">
        <v>55</v>
      </c>
      <c r="B59" s="15">
        <v>1855.39</v>
      </c>
      <c r="C59" s="15">
        <v>1066.57</v>
      </c>
      <c r="D59" s="16">
        <f t="shared" si="2"/>
        <v>111323.40000000001</v>
      </c>
      <c r="E59" s="16">
        <f t="shared" si="3"/>
        <v>63994.2</v>
      </c>
    </row>
    <row r="60" spans="1:5" ht="12.75">
      <c r="A60" s="14">
        <v>56</v>
      </c>
      <c r="B60" s="15">
        <v>1855.7</v>
      </c>
      <c r="C60" s="15">
        <v>1039.88</v>
      </c>
      <c r="D60" s="16">
        <f t="shared" si="2"/>
        <v>111342</v>
      </c>
      <c r="E60" s="16">
        <f t="shared" si="3"/>
        <v>62392.8</v>
      </c>
    </row>
    <row r="61" spans="1:5" ht="12.75">
      <c r="A61" s="14">
        <v>57</v>
      </c>
      <c r="B61" s="15">
        <v>1856</v>
      </c>
      <c r="C61" s="15">
        <v>1012.87</v>
      </c>
      <c r="D61" s="16">
        <f t="shared" si="2"/>
        <v>111360</v>
      </c>
      <c r="E61" s="16">
        <f t="shared" si="3"/>
        <v>60772.2</v>
      </c>
    </row>
    <row r="62" spans="1:5" ht="12.75">
      <c r="A62" s="14">
        <v>58</v>
      </c>
      <c r="B62" s="15">
        <v>1856.29</v>
      </c>
      <c r="C62" s="15">
        <v>985.55</v>
      </c>
      <c r="D62" s="16">
        <f t="shared" si="2"/>
        <v>111377.4</v>
      </c>
      <c r="E62" s="16">
        <f t="shared" si="3"/>
        <v>59133</v>
      </c>
    </row>
    <row r="63" spans="1:5" ht="12.75">
      <c r="A63" s="14">
        <v>59</v>
      </c>
      <c r="B63" s="15">
        <v>1856.59</v>
      </c>
      <c r="C63" s="15">
        <v>957.92</v>
      </c>
      <c r="D63" s="16">
        <f t="shared" si="2"/>
        <v>111395.4</v>
      </c>
      <c r="E63" s="16">
        <f t="shared" si="3"/>
        <v>57475.2</v>
      </c>
    </row>
    <row r="64" spans="1:5" ht="12.75">
      <c r="A64" s="14">
        <v>60</v>
      </c>
      <c r="B64" s="15">
        <v>1856.87</v>
      </c>
      <c r="C64" s="15">
        <v>930</v>
      </c>
      <c r="D64" s="16">
        <f t="shared" si="2"/>
        <v>111412.2</v>
      </c>
      <c r="E64" s="16">
        <f t="shared" si="3"/>
        <v>55800</v>
      </c>
    </row>
    <row r="65" spans="1:5" ht="12.75">
      <c r="A65" s="14">
        <v>61</v>
      </c>
      <c r="B65" s="15">
        <v>1857.15</v>
      </c>
      <c r="C65" s="15">
        <v>901.79</v>
      </c>
      <c r="D65" s="16">
        <f t="shared" si="2"/>
        <v>111429</v>
      </c>
      <c r="E65" s="16">
        <f t="shared" si="3"/>
        <v>54107.399999999994</v>
      </c>
    </row>
    <row r="66" spans="1:5" ht="12.75">
      <c r="A66" s="14">
        <v>62</v>
      </c>
      <c r="B66" s="15">
        <v>1857.43</v>
      </c>
      <c r="C66" s="15">
        <v>873.3</v>
      </c>
      <c r="D66" s="16">
        <f t="shared" si="2"/>
        <v>111445.8</v>
      </c>
      <c r="E66" s="16">
        <f t="shared" si="3"/>
        <v>52398</v>
      </c>
    </row>
    <row r="67" spans="1:5" ht="12.75">
      <c r="A67" s="14">
        <v>63</v>
      </c>
      <c r="B67" s="15">
        <v>1857.69</v>
      </c>
      <c r="C67" s="15">
        <v>844.55</v>
      </c>
      <c r="D67" s="16">
        <f t="shared" si="2"/>
        <v>111461.40000000001</v>
      </c>
      <c r="E67" s="16">
        <f t="shared" si="3"/>
        <v>50673</v>
      </c>
    </row>
    <row r="68" spans="1:5" ht="12.75">
      <c r="A68" s="14">
        <v>64</v>
      </c>
      <c r="B68" s="15">
        <v>1857.96</v>
      </c>
      <c r="C68" s="15">
        <v>815.53</v>
      </c>
      <c r="D68" s="16">
        <f aca="true" t="shared" si="4" ref="D68:D94">B68*60</f>
        <v>111477.6</v>
      </c>
      <c r="E68" s="16">
        <f aca="true" t="shared" si="5" ref="E68:E94">C68*60</f>
        <v>48931.799999999996</v>
      </c>
    </row>
    <row r="69" spans="1:5" ht="12.75">
      <c r="A69" s="14">
        <v>65</v>
      </c>
      <c r="B69" s="15">
        <v>1858.21</v>
      </c>
      <c r="C69" s="15">
        <v>786.26</v>
      </c>
      <c r="D69" s="16">
        <f t="shared" si="4"/>
        <v>111492.6</v>
      </c>
      <c r="E69" s="16">
        <f t="shared" si="5"/>
        <v>47175.6</v>
      </c>
    </row>
    <row r="70" spans="1:5" ht="12.75">
      <c r="A70" s="14">
        <v>66</v>
      </c>
      <c r="B70" s="15">
        <v>1858.46</v>
      </c>
      <c r="C70" s="15">
        <v>756.75</v>
      </c>
      <c r="D70" s="16">
        <f t="shared" si="4"/>
        <v>111507.6</v>
      </c>
      <c r="E70" s="16">
        <f t="shared" si="5"/>
        <v>45405</v>
      </c>
    </row>
    <row r="71" spans="1:5" ht="12.75">
      <c r="A71" s="14">
        <v>67</v>
      </c>
      <c r="B71" s="15">
        <v>1858.7</v>
      </c>
      <c r="C71" s="15">
        <v>727</v>
      </c>
      <c r="D71" s="16">
        <f t="shared" si="4"/>
        <v>111522</v>
      </c>
      <c r="E71" s="16">
        <f t="shared" si="5"/>
        <v>43620</v>
      </c>
    </row>
    <row r="72" spans="1:5" ht="12.75">
      <c r="A72" s="14">
        <v>68</v>
      </c>
      <c r="B72" s="15">
        <v>1858.93</v>
      </c>
      <c r="C72" s="15">
        <v>697.03</v>
      </c>
      <c r="D72" s="16">
        <f t="shared" si="4"/>
        <v>111535.8</v>
      </c>
      <c r="E72" s="16">
        <f t="shared" si="5"/>
        <v>41821.799999999996</v>
      </c>
    </row>
    <row r="73" spans="1:5" ht="12.75">
      <c r="A73" s="14">
        <v>69</v>
      </c>
      <c r="B73" s="15">
        <v>1859.15</v>
      </c>
      <c r="C73" s="15">
        <v>666.84</v>
      </c>
      <c r="D73" s="16">
        <f t="shared" si="4"/>
        <v>111549</v>
      </c>
      <c r="E73" s="16">
        <f t="shared" si="5"/>
        <v>40010.4</v>
      </c>
    </row>
    <row r="74" spans="1:5" ht="12.75">
      <c r="A74" s="14">
        <v>70</v>
      </c>
      <c r="B74" s="15">
        <v>1859.37</v>
      </c>
      <c r="C74" s="15">
        <v>636.44</v>
      </c>
      <c r="D74" s="16">
        <f t="shared" si="4"/>
        <v>111562.2</v>
      </c>
      <c r="E74" s="16">
        <f t="shared" si="5"/>
        <v>38186.4</v>
      </c>
    </row>
    <row r="75" spans="1:5" ht="12.75">
      <c r="A75" s="14">
        <v>71</v>
      </c>
      <c r="B75" s="15">
        <v>1859.57</v>
      </c>
      <c r="C75" s="15">
        <v>605.85</v>
      </c>
      <c r="D75" s="16">
        <f t="shared" si="4"/>
        <v>111574.2</v>
      </c>
      <c r="E75" s="16">
        <f t="shared" si="5"/>
        <v>36351</v>
      </c>
    </row>
    <row r="76" spans="1:5" ht="12.75">
      <c r="A76" s="14">
        <v>72</v>
      </c>
      <c r="B76" s="15">
        <v>1859.77</v>
      </c>
      <c r="C76" s="15">
        <v>575.07</v>
      </c>
      <c r="D76" s="16">
        <f t="shared" si="4"/>
        <v>111586.2</v>
      </c>
      <c r="E76" s="16">
        <f t="shared" si="5"/>
        <v>34504.200000000004</v>
      </c>
    </row>
    <row r="77" spans="1:5" ht="12.75">
      <c r="A77" s="14">
        <v>73</v>
      </c>
      <c r="B77" s="15">
        <v>1859.96</v>
      </c>
      <c r="C77" s="15">
        <v>544.11</v>
      </c>
      <c r="D77" s="16">
        <f t="shared" si="4"/>
        <v>111597.6</v>
      </c>
      <c r="E77" s="16">
        <f t="shared" si="5"/>
        <v>32646.600000000002</v>
      </c>
    </row>
    <row r="78" spans="1:5" ht="12.75">
      <c r="A78" s="14">
        <v>74</v>
      </c>
      <c r="B78" s="15">
        <v>1860.14</v>
      </c>
      <c r="C78" s="15">
        <v>512.99</v>
      </c>
      <c r="D78" s="16">
        <f t="shared" si="4"/>
        <v>111608.40000000001</v>
      </c>
      <c r="E78" s="16">
        <f t="shared" si="5"/>
        <v>30779.4</v>
      </c>
    </row>
    <row r="79" spans="1:5" ht="12.75">
      <c r="A79" s="14">
        <v>75</v>
      </c>
      <c r="B79" s="15">
        <v>1860.31</v>
      </c>
      <c r="C79" s="15">
        <v>481.7</v>
      </c>
      <c r="D79" s="16">
        <f t="shared" si="4"/>
        <v>111618.59999999999</v>
      </c>
      <c r="E79" s="16">
        <f t="shared" si="5"/>
        <v>28902</v>
      </c>
    </row>
    <row r="80" spans="1:5" ht="12.75">
      <c r="A80" s="14">
        <v>76</v>
      </c>
      <c r="B80" s="15">
        <v>1860.47</v>
      </c>
      <c r="C80" s="15">
        <v>450.26</v>
      </c>
      <c r="D80" s="16">
        <f t="shared" si="4"/>
        <v>111628.2</v>
      </c>
      <c r="E80" s="16">
        <f t="shared" si="5"/>
        <v>27015.6</v>
      </c>
    </row>
    <row r="81" spans="1:5" ht="12.75">
      <c r="A81" s="14">
        <v>77</v>
      </c>
      <c r="B81" s="15">
        <v>1860.61</v>
      </c>
      <c r="C81" s="15">
        <v>418.69</v>
      </c>
      <c r="D81" s="16">
        <f t="shared" si="4"/>
        <v>111636.59999999999</v>
      </c>
      <c r="E81" s="16">
        <f t="shared" si="5"/>
        <v>25121.4</v>
      </c>
    </row>
    <row r="82" spans="1:5" ht="12.75">
      <c r="A82" s="14">
        <v>78</v>
      </c>
      <c r="B82" s="15">
        <v>1860.75</v>
      </c>
      <c r="C82" s="15">
        <v>386.99</v>
      </c>
      <c r="D82" s="16">
        <f t="shared" si="4"/>
        <v>111645</v>
      </c>
      <c r="E82" s="16">
        <f t="shared" si="5"/>
        <v>23219.4</v>
      </c>
    </row>
    <row r="83" spans="1:5" ht="12.75">
      <c r="A83" s="14">
        <v>79</v>
      </c>
      <c r="B83" s="15">
        <v>1860.88</v>
      </c>
      <c r="C83" s="15">
        <v>355.16</v>
      </c>
      <c r="D83" s="16">
        <f t="shared" si="4"/>
        <v>111652.8</v>
      </c>
      <c r="E83" s="16">
        <f t="shared" si="5"/>
        <v>21309.600000000002</v>
      </c>
    </row>
    <row r="84" spans="1:5" ht="12.75">
      <c r="A84" s="14">
        <v>80</v>
      </c>
      <c r="B84" s="15">
        <v>1861</v>
      </c>
      <c r="C84" s="15">
        <v>323.22</v>
      </c>
      <c r="D84" s="16">
        <f t="shared" si="4"/>
        <v>111660</v>
      </c>
      <c r="E84" s="16">
        <f t="shared" si="5"/>
        <v>19393.2</v>
      </c>
    </row>
    <row r="85" spans="1:5" ht="12.75">
      <c r="A85" s="14">
        <v>81</v>
      </c>
      <c r="B85" s="15">
        <v>1861.11</v>
      </c>
      <c r="C85" s="15">
        <v>291.19</v>
      </c>
      <c r="D85" s="16">
        <f t="shared" si="4"/>
        <v>111666.59999999999</v>
      </c>
      <c r="E85" s="16">
        <f t="shared" si="5"/>
        <v>17471.4</v>
      </c>
    </row>
    <row r="86" spans="1:5" ht="12.75">
      <c r="A86" s="14">
        <v>82</v>
      </c>
      <c r="B86" s="15">
        <v>1861.2</v>
      </c>
      <c r="C86" s="15">
        <v>259.06</v>
      </c>
      <c r="D86" s="16">
        <f t="shared" si="4"/>
        <v>111672</v>
      </c>
      <c r="E86" s="16">
        <f t="shared" si="5"/>
        <v>15543.6</v>
      </c>
    </row>
    <row r="87" spans="1:5" ht="12.75">
      <c r="A87" s="14">
        <v>83</v>
      </c>
      <c r="B87" s="15">
        <v>1861.29</v>
      </c>
      <c r="C87" s="15">
        <v>226.86</v>
      </c>
      <c r="D87" s="16">
        <f t="shared" si="4"/>
        <v>111677.4</v>
      </c>
      <c r="E87" s="16">
        <f t="shared" si="5"/>
        <v>13611.6</v>
      </c>
    </row>
    <row r="88" spans="1:5" ht="12.75">
      <c r="A88" s="14">
        <v>84</v>
      </c>
      <c r="B88" s="15">
        <v>1861.36</v>
      </c>
      <c r="C88" s="15">
        <v>194.58</v>
      </c>
      <c r="D88" s="16">
        <f t="shared" si="4"/>
        <v>111681.59999999999</v>
      </c>
      <c r="E88" s="16">
        <f t="shared" si="5"/>
        <v>11674.800000000001</v>
      </c>
    </row>
    <row r="89" spans="1:5" ht="12.75">
      <c r="A89" s="14">
        <v>85</v>
      </c>
      <c r="B89" s="15">
        <v>1861.42</v>
      </c>
      <c r="C89" s="15">
        <v>162.24</v>
      </c>
      <c r="D89" s="16">
        <f t="shared" si="4"/>
        <v>111685.20000000001</v>
      </c>
      <c r="E89" s="16">
        <f t="shared" si="5"/>
        <v>9734.400000000001</v>
      </c>
    </row>
    <row r="90" spans="1:5" ht="12.75">
      <c r="A90" s="14">
        <v>86</v>
      </c>
      <c r="B90" s="15">
        <v>1861.47</v>
      </c>
      <c r="C90" s="15">
        <v>129.85</v>
      </c>
      <c r="D90" s="16">
        <f t="shared" si="4"/>
        <v>111688.2</v>
      </c>
      <c r="E90" s="16">
        <f t="shared" si="5"/>
        <v>7791</v>
      </c>
    </row>
    <row r="91" spans="1:5" ht="12.75">
      <c r="A91" s="14">
        <v>87</v>
      </c>
      <c r="B91" s="15">
        <v>1861.51</v>
      </c>
      <c r="C91" s="15">
        <v>97.43</v>
      </c>
      <c r="D91" s="16">
        <f t="shared" si="4"/>
        <v>111690.6</v>
      </c>
      <c r="E91" s="16">
        <f t="shared" si="5"/>
        <v>5845.8</v>
      </c>
    </row>
    <row r="92" spans="1:5" ht="12.75">
      <c r="A92" s="14">
        <v>88</v>
      </c>
      <c r="B92" s="15">
        <v>1861.54</v>
      </c>
      <c r="C92" s="15">
        <v>64.97</v>
      </c>
      <c r="D92" s="16">
        <f t="shared" si="4"/>
        <v>111692.4</v>
      </c>
      <c r="E92" s="16">
        <f t="shared" si="5"/>
        <v>3898.2</v>
      </c>
    </row>
    <row r="93" spans="1:5" ht="12.75">
      <c r="A93" s="14">
        <v>89</v>
      </c>
      <c r="B93" s="15">
        <v>1861.56</v>
      </c>
      <c r="C93" s="15">
        <v>32.49</v>
      </c>
      <c r="D93" s="16">
        <f t="shared" si="4"/>
        <v>111693.59999999999</v>
      </c>
      <c r="E93" s="16">
        <f t="shared" si="5"/>
        <v>1949.4</v>
      </c>
    </row>
    <row r="94" spans="1:5" ht="12.75">
      <c r="A94" s="14">
        <v>90</v>
      </c>
      <c r="B94" s="15">
        <v>1861.57</v>
      </c>
      <c r="C94" s="15">
        <v>0</v>
      </c>
      <c r="D94" s="16">
        <f t="shared" si="4"/>
        <v>111694.2</v>
      </c>
      <c r="E94" s="16">
        <f t="shared" si="5"/>
        <v>0</v>
      </c>
    </row>
    <row r="95" spans="1:5" ht="12.75">
      <c r="A95" s="9"/>
      <c r="B95" s="9"/>
      <c r="C95" s="9"/>
      <c r="D95" s="9"/>
      <c r="E95" s="9"/>
    </row>
    <row r="96" spans="1:5" ht="12.75">
      <c r="A96" s="9"/>
      <c r="B96" s="9"/>
      <c r="C96" s="9"/>
      <c r="D96" s="9"/>
      <c r="E96" s="9"/>
    </row>
    <row r="97" spans="1:5" ht="12.75">
      <c r="A97" s="9"/>
      <c r="B97" s="9"/>
      <c r="C97" s="9"/>
      <c r="D97" s="9"/>
      <c r="E97" s="9"/>
    </row>
    <row r="98" spans="1:5" ht="12.75">
      <c r="A98" s="9"/>
      <c r="B98" s="9"/>
      <c r="C98" s="9"/>
      <c r="D98" s="9"/>
      <c r="E98" s="9"/>
    </row>
    <row r="99" spans="1:5" ht="12.75">
      <c r="A99" s="9"/>
      <c r="B99" s="9"/>
      <c r="C99" s="9"/>
      <c r="D99" s="9"/>
      <c r="E99" s="9"/>
    </row>
    <row r="100" spans="1:5" ht="12.75">
      <c r="A100" s="9"/>
      <c r="B100" s="9"/>
      <c r="C100" s="9"/>
      <c r="D100" s="9"/>
      <c r="E100" s="9"/>
    </row>
    <row r="101" spans="1:5" ht="12.75">
      <c r="A101" s="9"/>
      <c r="B101" s="9"/>
      <c r="C101" s="9"/>
      <c r="D101" s="9"/>
      <c r="E101" s="9"/>
    </row>
    <row r="102" spans="1:5" ht="12.75">
      <c r="A102" s="9"/>
      <c r="B102" s="9"/>
      <c r="C102" s="9"/>
      <c r="D102" s="9"/>
      <c r="E102" s="9"/>
    </row>
    <row r="103" spans="1:5" ht="12.75">
      <c r="A103" s="9"/>
      <c r="B103" s="9"/>
      <c r="C103" s="9"/>
      <c r="D103" s="9"/>
      <c r="E103" s="9"/>
    </row>
    <row r="104" spans="1:5" ht="12.75">
      <c r="A104" s="9"/>
      <c r="B104" s="9"/>
      <c r="C104" s="9"/>
      <c r="D104" s="9"/>
      <c r="E104" s="9"/>
    </row>
    <row r="105" spans="1:5" ht="12.75">
      <c r="A105" s="9"/>
      <c r="B105" s="9"/>
      <c r="C105" s="9"/>
      <c r="D105" s="9"/>
      <c r="E105" s="9"/>
    </row>
    <row r="106" spans="1:5" ht="12.75">
      <c r="A106" s="9"/>
      <c r="B106" s="9"/>
      <c r="C106" s="9"/>
      <c r="D106" s="9"/>
      <c r="E106" s="9"/>
    </row>
    <row r="107" spans="1:5" ht="12.75">
      <c r="A107" s="9"/>
      <c r="B107" s="9"/>
      <c r="C107" s="9"/>
      <c r="D107" s="9"/>
      <c r="E107" s="9"/>
    </row>
    <row r="108" spans="1:5" ht="12.75">
      <c r="A108" s="9"/>
      <c r="B108" s="9"/>
      <c r="C108" s="9"/>
      <c r="D108" s="9"/>
      <c r="E108" s="9"/>
    </row>
    <row r="109" spans="1:5" ht="12.75">
      <c r="A109" s="9"/>
      <c r="B109" s="9"/>
      <c r="C109" s="9"/>
      <c r="D109" s="9"/>
      <c r="E109" s="9"/>
    </row>
    <row r="110" spans="1:5" ht="12.75">
      <c r="A110" s="9"/>
      <c r="B110" s="9"/>
      <c r="C110" s="9"/>
      <c r="D110" s="9"/>
      <c r="E110" s="9"/>
    </row>
    <row r="111" spans="1:5" ht="12.75">
      <c r="A111" s="9"/>
      <c r="B111" s="9"/>
      <c r="C111" s="9"/>
      <c r="D111" s="9"/>
      <c r="E111" s="9"/>
    </row>
    <row r="112" spans="1:5" ht="12.75">
      <c r="A112" s="9"/>
      <c r="B112" s="9"/>
      <c r="C112" s="9"/>
      <c r="D112" s="9"/>
      <c r="E112" s="9"/>
    </row>
    <row r="113" spans="1:5" ht="12.75">
      <c r="A113" s="9"/>
      <c r="B113" s="9"/>
      <c r="C113" s="9"/>
      <c r="D113" s="9"/>
      <c r="E113" s="9"/>
    </row>
    <row r="114" spans="1:5" ht="12.75">
      <c r="A114" s="9"/>
      <c r="B114" s="9"/>
      <c r="C114" s="9"/>
      <c r="D114" s="9"/>
      <c r="E114" s="9"/>
    </row>
    <row r="115" spans="1:5" ht="12.75">
      <c r="A115" s="9"/>
      <c r="B115" s="9"/>
      <c r="C115" s="9"/>
      <c r="D115" s="9"/>
      <c r="E115" s="9"/>
    </row>
    <row r="116" spans="1:5" ht="12.75">
      <c r="A116" s="9"/>
      <c r="B116" s="9"/>
      <c r="C116" s="9"/>
      <c r="D116" s="9"/>
      <c r="E116" s="9"/>
    </row>
    <row r="117" spans="1:5" ht="12.75">
      <c r="A117" s="9"/>
      <c r="B117" s="9"/>
      <c r="C117" s="9"/>
      <c r="D117" s="9"/>
      <c r="E117" s="9"/>
    </row>
    <row r="118" spans="1:5" ht="12.75">
      <c r="A118" s="9"/>
      <c r="B118" s="9"/>
      <c r="C118" s="9"/>
      <c r="D118" s="9"/>
      <c r="E118" s="9"/>
    </row>
    <row r="119" spans="1:5" ht="12.75">
      <c r="A119" s="9"/>
      <c r="B119" s="9"/>
      <c r="C119" s="9"/>
      <c r="D119" s="9"/>
      <c r="E119" s="9"/>
    </row>
    <row r="120" spans="1:5" ht="12.75">
      <c r="A120" s="9"/>
      <c r="B120" s="9"/>
      <c r="C120" s="9"/>
      <c r="D120" s="9"/>
      <c r="E120" s="9"/>
    </row>
    <row r="121" spans="1:5" ht="12.75">
      <c r="A121" s="9"/>
      <c r="B121" s="9"/>
      <c r="C121" s="9"/>
      <c r="D121" s="9"/>
      <c r="E121" s="9"/>
    </row>
    <row r="122" spans="1:5" ht="12.75">
      <c r="A122" s="9"/>
      <c r="B122" s="9"/>
      <c r="C122" s="9"/>
      <c r="D122" s="9"/>
      <c r="E122" s="9"/>
    </row>
    <row r="123" spans="1:5" ht="12.75">
      <c r="A123" s="9"/>
      <c r="B123" s="9"/>
      <c r="C123" s="9"/>
      <c r="D123" s="9"/>
      <c r="E123" s="9"/>
    </row>
    <row r="124" spans="1:5" ht="12.75">
      <c r="A124" s="9"/>
      <c r="B124" s="9"/>
      <c r="C124" s="9"/>
      <c r="D124" s="9"/>
      <c r="E124" s="9"/>
    </row>
    <row r="125" spans="1:5" ht="12.75">
      <c r="A125" s="9"/>
      <c r="B125" s="9"/>
      <c r="C125" s="9"/>
      <c r="D125" s="9"/>
      <c r="E125" s="9"/>
    </row>
    <row r="126" spans="1:5" ht="12.75">
      <c r="A126" s="9"/>
      <c r="B126" s="9"/>
      <c r="C126" s="9"/>
      <c r="D126" s="9"/>
      <c r="E126" s="9"/>
    </row>
    <row r="127" spans="1:5" ht="12.75">
      <c r="A127" s="9"/>
      <c r="B127" s="9"/>
      <c r="C127" s="9"/>
      <c r="D127" s="9"/>
      <c r="E127" s="9"/>
    </row>
    <row r="128" spans="1:5" ht="12.75">
      <c r="A128" s="9"/>
      <c r="B128" s="9"/>
      <c r="C128" s="9"/>
      <c r="D128" s="9"/>
      <c r="E128" s="9"/>
    </row>
    <row r="129" spans="1:5" ht="12.75">
      <c r="A129" s="9"/>
      <c r="B129" s="9"/>
      <c r="C129" s="9"/>
      <c r="D129" s="9"/>
      <c r="E129" s="9"/>
    </row>
    <row r="130" spans="1:5" ht="12.75">
      <c r="A130" s="9"/>
      <c r="B130" s="9"/>
      <c r="C130" s="9"/>
      <c r="D130" s="9"/>
      <c r="E130" s="9"/>
    </row>
    <row r="131" spans="1:5" ht="12.75">
      <c r="A131" s="9"/>
      <c r="B131" s="9"/>
      <c r="C131" s="9"/>
      <c r="D131" s="9"/>
      <c r="E131" s="9"/>
    </row>
    <row r="132" spans="1:5" ht="12.75">
      <c r="A132" s="9"/>
      <c r="B132" s="9"/>
      <c r="C132" s="9"/>
      <c r="D132" s="9"/>
      <c r="E132" s="9"/>
    </row>
    <row r="133" spans="1:5" ht="12.75">
      <c r="A133" s="9"/>
      <c r="B133" s="9"/>
      <c r="C133" s="9"/>
      <c r="D133" s="9"/>
      <c r="E133" s="9"/>
    </row>
    <row r="134" spans="1:5" ht="12.75">
      <c r="A134" s="9"/>
      <c r="B134" s="9"/>
      <c r="C134" s="9"/>
      <c r="D134" s="9"/>
      <c r="E134" s="9"/>
    </row>
    <row r="135" spans="1:5" ht="12.75">
      <c r="A135" s="9"/>
      <c r="B135" s="9"/>
      <c r="C135" s="9"/>
      <c r="D135" s="9"/>
      <c r="E135" s="9"/>
    </row>
    <row r="136" spans="1:5" ht="12.75">
      <c r="A136" s="9"/>
      <c r="B136" s="9"/>
      <c r="C136" s="9"/>
      <c r="D136" s="9"/>
      <c r="E136" s="9"/>
    </row>
    <row r="137" spans="1:5" ht="12.75">
      <c r="A137" s="9"/>
      <c r="B137" s="9"/>
      <c r="C137" s="9"/>
      <c r="D137" s="9"/>
      <c r="E137" s="9"/>
    </row>
    <row r="138" spans="1:5" ht="12.75">
      <c r="A138" s="9"/>
      <c r="B138" s="9"/>
      <c r="C138" s="9"/>
      <c r="D138" s="9"/>
      <c r="E138" s="9"/>
    </row>
    <row r="139" spans="1:5" ht="12.75">
      <c r="A139" s="9"/>
      <c r="B139" s="9"/>
      <c r="C139" s="9"/>
      <c r="D139" s="9"/>
      <c r="E139" s="9"/>
    </row>
    <row r="140" spans="1:5" ht="12.75">
      <c r="A140" s="9"/>
      <c r="B140" s="9"/>
      <c r="C140" s="9"/>
      <c r="D140" s="9"/>
      <c r="E140" s="9"/>
    </row>
    <row r="141" spans="1:5" ht="12.75">
      <c r="A141" s="9"/>
      <c r="B141" s="9"/>
      <c r="C141" s="9"/>
      <c r="D141" s="9"/>
      <c r="E141" s="9"/>
    </row>
    <row r="142" spans="1:5" ht="12.75">
      <c r="A142" s="9"/>
      <c r="B142" s="9"/>
      <c r="C142" s="9"/>
      <c r="D142" s="9"/>
      <c r="E142" s="9"/>
    </row>
    <row r="143" spans="1:5" ht="12.75">
      <c r="A143" s="9"/>
      <c r="B143" s="9"/>
      <c r="C143" s="9"/>
      <c r="D143" s="9"/>
      <c r="E143" s="9"/>
    </row>
    <row r="144" spans="1:5" ht="12.75">
      <c r="A144" s="9"/>
      <c r="B144" s="9"/>
      <c r="C144" s="9"/>
      <c r="D144" s="9"/>
      <c r="E144" s="9"/>
    </row>
    <row r="145" spans="1:5" ht="12.75">
      <c r="A145" s="9"/>
      <c r="B145" s="9"/>
      <c r="C145" s="9"/>
      <c r="D145" s="9"/>
      <c r="E145" s="9"/>
    </row>
    <row r="146" spans="1:5" ht="12.75">
      <c r="A146" s="9"/>
      <c r="B146" s="9"/>
      <c r="C146" s="9"/>
      <c r="D146" s="9"/>
      <c r="E146" s="9"/>
    </row>
    <row r="147" spans="1:5" ht="12.75">
      <c r="A147" s="9"/>
      <c r="B147" s="9"/>
      <c r="C147" s="9"/>
      <c r="D147" s="9"/>
      <c r="E147" s="9"/>
    </row>
    <row r="148" spans="1:5" ht="12.75">
      <c r="A148" s="9"/>
      <c r="B148" s="9"/>
      <c r="C148" s="9"/>
      <c r="D148" s="9"/>
      <c r="E148" s="9"/>
    </row>
    <row r="149" spans="1:5" ht="12.75">
      <c r="A149" s="9"/>
      <c r="B149" s="9"/>
      <c r="C149" s="9"/>
      <c r="D149" s="9"/>
      <c r="E149" s="9"/>
    </row>
    <row r="150" spans="1:5" ht="12.75">
      <c r="A150" s="9"/>
      <c r="B150" s="9"/>
      <c r="C150" s="9"/>
      <c r="D150" s="9"/>
      <c r="E150" s="9"/>
    </row>
    <row r="151" spans="1:5" ht="12.75">
      <c r="A151" s="9"/>
      <c r="B151" s="9"/>
      <c r="C151" s="9"/>
      <c r="D151" s="9"/>
      <c r="E151" s="9"/>
    </row>
    <row r="152" spans="1:5" ht="12.75">
      <c r="A152" s="9"/>
      <c r="B152" s="9"/>
      <c r="C152" s="9"/>
      <c r="D152" s="9"/>
      <c r="E152" s="9"/>
    </row>
    <row r="153" spans="1:5" ht="12.75">
      <c r="A153" s="9"/>
      <c r="B153" s="9"/>
      <c r="C153" s="9"/>
      <c r="D153" s="9"/>
      <c r="E153" s="9"/>
    </row>
    <row r="154" spans="1:5" ht="12.75">
      <c r="A154" s="9"/>
      <c r="B154" s="9"/>
      <c r="C154" s="9"/>
      <c r="D154" s="9"/>
      <c r="E154" s="9"/>
    </row>
    <row r="155" spans="1:5" ht="12.75">
      <c r="A155" s="9"/>
      <c r="B155" s="9"/>
      <c r="C155" s="9"/>
      <c r="D155" s="9"/>
      <c r="E155" s="9"/>
    </row>
    <row r="156" spans="1:5" ht="12.75">
      <c r="A156" s="9"/>
      <c r="B156" s="9"/>
      <c r="C156" s="9"/>
      <c r="D156" s="9"/>
      <c r="E156" s="9"/>
    </row>
    <row r="157" spans="1:5" ht="12.75">
      <c r="A157" s="9"/>
      <c r="B157" s="9"/>
      <c r="C157" s="9"/>
      <c r="D157" s="9"/>
      <c r="E157" s="9"/>
    </row>
    <row r="158" spans="1:5" ht="12.75">
      <c r="A158" s="9"/>
      <c r="B158" s="9"/>
      <c r="C158" s="9"/>
      <c r="D158" s="9"/>
      <c r="E158" s="9"/>
    </row>
    <row r="159" spans="1:5" ht="12.75">
      <c r="A159" s="9"/>
      <c r="B159" s="9"/>
      <c r="C159" s="9"/>
      <c r="D159" s="9"/>
      <c r="E159" s="9"/>
    </row>
    <row r="160" spans="1:5" ht="12.75">
      <c r="A160" s="9"/>
      <c r="B160" s="9"/>
      <c r="C160" s="9"/>
      <c r="D160" s="9"/>
      <c r="E160" s="9"/>
    </row>
    <row r="161" spans="1:5" ht="12.75">
      <c r="A161" s="9"/>
      <c r="B161" s="9"/>
      <c r="C161" s="9"/>
      <c r="D161" s="9"/>
      <c r="E161" s="9"/>
    </row>
    <row r="162" spans="1:5" ht="12.75">
      <c r="A162" s="9"/>
      <c r="B162" s="9"/>
      <c r="C162" s="9"/>
      <c r="D162" s="9"/>
      <c r="E162" s="9"/>
    </row>
    <row r="163" spans="1:5" ht="12.75">
      <c r="A163" s="9"/>
      <c r="B163" s="9"/>
      <c r="C163" s="9"/>
      <c r="D163" s="9"/>
      <c r="E163" s="9"/>
    </row>
    <row r="164" spans="1:5" ht="12.75">
      <c r="A164" s="9"/>
      <c r="B164" s="9"/>
      <c r="C164" s="9"/>
      <c r="D164" s="9"/>
      <c r="E164" s="9"/>
    </row>
    <row r="165" spans="1:5" ht="12.75">
      <c r="A165" s="9"/>
      <c r="B165" s="9"/>
      <c r="C165" s="9"/>
      <c r="D165" s="9"/>
      <c r="E165" s="9"/>
    </row>
    <row r="166" spans="1:5" ht="12.75">
      <c r="A166" s="9"/>
      <c r="B166" s="9"/>
      <c r="C166" s="9"/>
      <c r="D166" s="9"/>
      <c r="E166" s="9"/>
    </row>
    <row r="167" spans="1:5" ht="12.75">
      <c r="A167" s="9"/>
      <c r="B167" s="9"/>
      <c r="C167" s="9"/>
      <c r="D167" s="9"/>
      <c r="E167" s="9"/>
    </row>
    <row r="168" spans="1:5" ht="12.75">
      <c r="A168" s="9"/>
      <c r="B168" s="9"/>
      <c r="C168" s="9"/>
      <c r="D168" s="9"/>
      <c r="E168" s="9"/>
    </row>
    <row r="169" spans="1:5" ht="12.75">
      <c r="A169" s="9"/>
      <c r="B169" s="9"/>
      <c r="C169" s="9"/>
      <c r="D169" s="9"/>
      <c r="E169" s="9"/>
    </row>
    <row r="170" spans="1:5" ht="12.75">
      <c r="A170" s="9"/>
      <c r="B170" s="9"/>
      <c r="C170" s="9"/>
      <c r="D170" s="9"/>
      <c r="E170" s="9"/>
    </row>
    <row r="171" spans="1:5" ht="12.75">
      <c r="A171" s="9"/>
      <c r="B171" s="9"/>
      <c r="C171" s="9"/>
      <c r="D171" s="9"/>
      <c r="E171" s="9"/>
    </row>
    <row r="172" spans="1:5" ht="12.75">
      <c r="A172" s="9"/>
      <c r="B172" s="9"/>
      <c r="C172" s="9"/>
      <c r="D172" s="9"/>
      <c r="E172" s="9"/>
    </row>
    <row r="173" spans="1:5" ht="12.75">
      <c r="A173" s="9"/>
      <c r="B173" s="9"/>
      <c r="C173" s="9"/>
      <c r="D173" s="9"/>
      <c r="E173" s="9"/>
    </row>
    <row r="174" spans="1:5" ht="12.75">
      <c r="A174" s="9"/>
      <c r="B174" s="9"/>
      <c r="C174" s="9"/>
      <c r="D174" s="9"/>
      <c r="E174" s="9"/>
    </row>
    <row r="175" spans="1:5" ht="12.75">
      <c r="A175" s="9"/>
      <c r="B175" s="9"/>
      <c r="C175" s="9"/>
      <c r="D175" s="9"/>
      <c r="E175" s="9"/>
    </row>
    <row r="176" spans="1:5" ht="12.75">
      <c r="A176" s="9"/>
      <c r="B176" s="9"/>
      <c r="C176" s="9"/>
      <c r="D176" s="9"/>
      <c r="E176" s="9"/>
    </row>
  </sheetData>
  <sheetProtection password="FC29" sheet="1" objects="1" scenarios="1"/>
  <mergeCells count="1">
    <mergeCell ref="A1:E1"/>
  </mergeCells>
  <printOptions horizontalCentered="1" verticalCentered="1"/>
  <pageMargins left="0.5" right="0.5" top="0.5" bottom="0.5" header="0.25" footer="0.25"/>
  <pageSetup fitToHeight="0" fitToWidth="1" horizontalDpi="600" verticalDpi="600" orientation="portrait" r:id="rId1"/>
  <headerFooter alignWithMargins="0">
    <oddFooter>&amp;RPage &amp;P of &amp;N</oddFooter>
  </headerFooter>
  <rowBreaks count="1" manualBreakCount="1">
    <brk id="55"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 Bemis</dc:creator>
  <cp:keywords/>
  <dc:description/>
  <cp:lastModifiedBy>Ron Bemis</cp:lastModifiedBy>
  <cp:lastPrinted>2009-08-20T17:02:34Z</cp:lastPrinted>
  <dcterms:created xsi:type="dcterms:W3CDTF">2009-08-19T19:21:05Z</dcterms:created>
  <dcterms:modified xsi:type="dcterms:W3CDTF">2009-08-20T17:07:42Z</dcterms:modified>
  <cp:category/>
  <cp:version/>
  <cp:contentType/>
  <cp:contentStatus/>
</cp:coreProperties>
</file>